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30" yWindow="-225" windowWidth="20400" windowHeight="9435"/>
  </bookViews>
  <sheets>
    <sheet name="Hoja1" sheetId="1" r:id="rId1"/>
    <sheet name="Hoja2" sheetId="5" r:id="rId2"/>
    <sheet name="Hoja3" sheetId="6" r:id="rId3"/>
  </sheets>
  <definedNames>
    <definedName name="_xlnm.Print_Area" localSheetId="1">Hoja2!$A$5:$B$47</definedName>
    <definedName name="_xlnm.Print_Titles" localSheetId="0">Hoja1!$1:$3</definedName>
  </definedNames>
  <calcPr calcId="152511"/>
  <fileRecoveryPr repairLoad="1"/>
</workbook>
</file>

<file path=xl/calcChain.xml><?xml version="1.0" encoding="utf-8"?>
<calcChain xmlns="http://schemas.openxmlformats.org/spreadsheetml/2006/main">
  <c r="C306" i="1" l="1"/>
  <c r="C308" i="1" s="1"/>
  <c r="G308" i="1" s="1"/>
  <c r="H103" i="5"/>
  <c r="H107" i="5" s="1"/>
  <c r="C311" i="1"/>
  <c r="J320" i="1"/>
  <c r="H320" i="1"/>
  <c r="F320" i="1"/>
  <c r="G324" i="1"/>
  <c r="G323" i="1"/>
  <c r="G322" i="1"/>
  <c r="G321" i="1"/>
  <c r="G319" i="1"/>
  <c r="G318" i="1"/>
  <c r="G317" i="1"/>
  <c r="G316" i="1"/>
  <c r="G315" i="1"/>
  <c r="G314" i="1"/>
  <c r="G313" i="1"/>
  <c r="G312" i="1"/>
  <c r="G311" i="1"/>
  <c r="G310" i="1"/>
  <c r="G309" i="1"/>
  <c r="G307" i="1"/>
  <c r="N31" i="5"/>
  <c r="N28" i="5"/>
  <c r="C304" i="1"/>
  <c r="C282" i="1"/>
  <c r="C320" i="1" l="1"/>
  <c r="I281" i="1"/>
  <c r="G251" i="1"/>
  <c r="G250" i="1"/>
  <c r="G249" i="1"/>
  <c r="G248" i="1"/>
  <c r="G247" i="1"/>
  <c r="G246" i="1"/>
  <c r="G302" i="1"/>
  <c r="G301" i="1"/>
  <c r="G300" i="1"/>
  <c r="G299" i="1"/>
  <c r="G305" i="1" l="1"/>
  <c r="G304" i="1"/>
  <c r="G303" i="1"/>
  <c r="G298" i="1"/>
  <c r="G297" i="1"/>
  <c r="G296" i="1"/>
  <c r="G295" i="1"/>
  <c r="G294" i="1"/>
  <c r="G293" i="1"/>
  <c r="G292" i="1"/>
  <c r="G291" i="1"/>
  <c r="G290" i="1"/>
  <c r="G289" i="1"/>
  <c r="J306" i="1"/>
  <c r="I306" i="1"/>
  <c r="I320" i="1" s="1"/>
  <c r="H306" i="1"/>
  <c r="F306" i="1"/>
  <c r="E306" i="1"/>
  <c r="E320" i="1" s="1"/>
  <c r="D306" i="1"/>
  <c r="D320" i="1" s="1"/>
  <c r="G320" i="1" l="1"/>
  <c r="G306" i="1"/>
  <c r="A173" i="5"/>
  <c r="A172" i="5"/>
  <c r="A171" i="5"/>
  <c r="A170" i="5"/>
  <c r="A169" i="5"/>
  <c r="A168" i="5"/>
  <c r="A167" i="5"/>
  <c r="A166" i="5"/>
  <c r="G157" i="5"/>
  <c r="P156" i="5"/>
  <c r="M156" i="5"/>
  <c r="E149" i="5"/>
  <c r="B148" i="5"/>
  <c r="B150" i="5" s="1"/>
  <c r="F144" i="5"/>
  <c r="F143" i="5"/>
  <c r="E114" i="5"/>
  <c r="B108" i="5"/>
  <c r="F60" i="5"/>
  <c r="E53" i="5"/>
  <c r="E46" i="5"/>
  <c r="Q22" i="5"/>
  <c r="Q20" i="5"/>
  <c r="E18" i="5"/>
  <c r="T15" i="5"/>
  <c r="T13" i="5"/>
  <c r="S13" i="5"/>
  <c r="K13" i="5"/>
  <c r="K11" i="5"/>
  <c r="G338" i="1"/>
  <c r="C338" i="1"/>
  <c r="G288" i="1"/>
  <c r="G287" i="1"/>
  <c r="G286" i="1"/>
  <c r="G285" i="1"/>
  <c r="G284" i="1"/>
  <c r="G283" i="1"/>
  <c r="G282" i="1"/>
  <c r="G281" i="1"/>
  <c r="G280" i="1"/>
  <c r="G279" i="1"/>
  <c r="D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D265" i="1"/>
  <c r="G264" i="1"/>
  <c r="G263" i="1"/>
  <c r="G262" i="1"/>
  <c r="G261" i="1"/>
  <c r="D261" i="1"/>
  <c r="G260" i="1"/>
  <c r="G259" i="1"/>
  <c r="G258" i="1"/>
  <c r="G257" i="1"/>
  <c r="G256" i="1"/>
  <c r="G255" i="1"/>
  <c r="G254" i="1"/>
  <c r="G253" i="1"/>
  <c r="G252" i="1"/>
  <c r="G245" i="1"/>
  <c r="J244" i="1"/>
  <c r="I244" i="1"/>
  <c r="H244" i="1"/>
  <c r="G244" i="1"/>
  <c r="F244" i="1"/>
  <c r="E244" i="1"/>
  <c r="D244" i="1"/>
  <c r="C244" i="1"/>
  <c r="G243" i="1"/>
  <c r="G242" i="1"/>
  <c r="G241" i="1"/>
  <c r="G240" i="1"/>
  <c r="G239" i="1"/>
  <c r="C239" i="1"/>
  <c r="G238" i="1"/>
  <c r="G237" i="1"/>
  <c r="G236" i="1"/>
  <c r="G235" i="1"/>
  <c r="G234" i="1"/>
  <c r="G233" i="1"/>
  <c r="G232" i="1"/>
  <c r="G230" i="1"/>
  <c r="G229" i="1"/>
  <c r="J228" i="1"/>
  <c r="I228" i="1"/>
  <c r="H228" i="1"/>
  <c r="G228" i="1"/>
  <c r="F228" i="1"/>
  <c r="E228" i="1"/>
  <c r="D228" i="1"/>
  <c r="C228" i="1"/>
  <c r="G227" i="1"/>
  <c r="G226" i="1"/>
  <c r="G225" i="1"/>
  <c r="G224" i="1"/>
  <c r="G223" i="1"/>
  <c r="G222" i="1"/>
  <c r="G221" i="1"/>
  <c r="G220" i="1"/>
  <c r="G219" i="1"/>
  <c r="D219" i="1"/>
  <c r="G218" i="1"/>
  <c r="G217" i="1"/>
  <c r="J216" i="1"/>
  <c r="I216" i="1"/>
  <c r="H216" i="1"/>
  <c r="G216" i="1"/>
  <c r="F216" i="1"/>
  <c r="E216" i="1"/>
  <c r="D216" i="1"/>
  <c r="C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J200" i="1"/>
  <c r="I200" i="1"/>
  <c r="H200" i="1"/>
  <c r="G200" i="1"/>
  <c r="F200" i="1"/>
  <c r="E200" i="1"/>
  <c r="D200" i="1"/>
  <c r="C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J182" i="1"/>
  <c r="I182" i="1"/>
  <c r="H182" i="1"/>
  <c r="G182" i="1"/>
  <c r="F182" i="1"/>
  <c r="E182" i="1"/>
  <c r="D182" i="1"/>
  <c r="C182" i="1"/>
  <c r="G181" i="1"/>
  <c r="G180" i="1"/>
  <c r="G179" i="1"/>
  <c r="G178" i="1"/>
  <c r="G177" i="1"/>
  <c r="G176" i="1"/>
  <c r="G175" i="1"/>
  <c r="G174" i="1"/>
  <c r="G173" i="1"/>
  <c r="C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D152" i="1"/>
  <c r="G151" i="1"/>
  <c r="C151" i="1"/>
  <c r="G150" i="1"/>
  <c r="G149" i="1"/>
  <c r="G148" i="1"/>
  <c r="G147" i="1"/>
  <c r="G146" i="1"/>
  <c r="G145" i="1"/>
  <c r="G144" i="1"/>
  <c r="G143" i="1"/>
  <c r="G142" i="1"/>
  <c r="G141" i="1"/>
  <c r="G140" i="1"/>
  <c r="D140" i="1"/>
  <c r="G139" i="1"/>
  <c r="G138" i="1"/>
  <c r="G137" i="1"/>
  <c r="I136" i="1"/>
  <c r="G136" i="1"/>
  <c r="G135" i="1"/>
  <c r="G133" i="1"/>
  <c r="G132" i="1"/>
  <c r="G131" i="1"/>
  <c r="G130" i="1"/>
  <c r="J128" i="1"/>
  <c r="I128" i="1"/>
  <c r="H128" i="1"/>
  <c r="G128" i="1"/>
  <c r="F128" i="1"/>
  <c r="E128" i="1"/>
  <c r="D128" i="1"/>
  <c r="C128" i="1"/>
  <c r="G127" i="1"/>
  <c r="G126" i="1"/>
  <c r="G125" i="1"/>
  <c r="C125" i="1"/>
  <c r="G124" i="1"/>
  <c r="G123" i="1"/>
  <c r="G122" i="1"/>
  <c r="G121" i="1"/>
  <c r="G120" i="1"/>
  <c r="G119" i="1"/>
  <c r="G118" i="1"/>
  <c r="J117" i="1"/>
  <c r="I117" i="1"/>
  <c r="H117" i="1"/>
  <c r="G117" i="1"/>
  <c r="F117" i="1"/>
  <c r="E117" i="1"/>
  <c r="D117" i="1"/>
  <c r="C117" i="1"/>
  <c r="G116" i="1"/>
  <c r="G115" i="1"/>
  <c r="C115" i="1"/>
  <c r="G114" i="1"/>
  <c r="G113" i="1"/>
  <c r="J112" i="1"/>
  <c r="I112" i="1"/>
  <c r="H112" i="1"/>
  <c r="G112" i="1"/>
  <c r="F112" i="1"/>
  <c r="E112" i="1"/>
  <c r="D112" i="1"/>
  <c r="C112" i="1"/>
  <c r="G111" i="1"/>
  <c r="G110" i="1"/>
  <c r="G109" i="1"/>
  <c r="G108" i="1"/>
  <c r="G107" i="1"/>
  <c r="G106" i="1"/>
  <c r="G105" i="1"/>
  <c r="G104" i="1"/>
  <c r="J103" i="1"/>
  <c r="I103" i="1"/>
  <c r="H103" i="1"/>
  <c r="G103" i="1"/>
  <c r="F103" i="1"/>
  <c r="E103" i="1"/>
  <c r="D103" i="1"/>
  <c r="C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J89" i="1"/>
  <c r="I89" i="1"/>
  <c r="H89" i="1"/>
  <c r="G89" i="1"/>
  <c r="F89" i="1"/>
  <c r="E89" i="1"/>
  <c r="D89" i="1"/>
  <c r="C89" i="1"/>
  <c r="G88" i="1"/>
  <c r="G87" i="1"/>
  <c r="G86" i="1"/>
  <c r="G85" i="1"/>
  <c r="G84" i="1"/>
  <c r="G83" i="1"/>
  <c r="G82" i="1"/>
  <c r="C82" i="1"/>
  <c r="G81" i="1"/>
  <c r="G80" i="1"/>
  <c r="G79" i="1"/>
  <c r="G78" i="1"/>
  <c r="G77" i="1"/>
  <c r="G76" i="1"/>
  <c r="G75" i="1"/>
  <c r="G74" i="1"/>
  <c r="D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C56" i="1"/>
  <c r="G55" i="1"/>
  <c r="C55" i="1"/>
  <c r="G54" i="1"/>
  <c r="C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J40" i="1"/>
  <c r="I40" i="1"/>
  <c r="H40" i="1"/>
  <c r="G40" i="1"/>
  <c r="F40" i="1"/>
  <c r="E40" i="1"/>
  <c r="D40" i="1"/>
  <c r="C40" i="1"/>
  <c r="G39" i="1"/>
  <c r="G38" i="1"/>
  <c r="G37" i="1"/>
  <c r="G36" i="1"/>
  <c r="J35" i="1"/>
  <c r="I35" i="1"/>
  <c r="H35" i="1"/>
  <c r="G35" i="1"/>
  <c r="F35" i="1"/>
  <c r="E35" i="1"/>
  <c r="D35" i="1"/>
  <c r="C35" i="1"/>
  <c r="G34" i="1"/>
  <c r="G33" i="1"/>
  <c r="G32" i="1"/>
  <c r="G31" i="1"/>
  <c r="G30" i="1"/>
  <c r="G29" i="1"/>
  <c r="G28" i="1"/>
  <c r="G27" i="1"/>
  <c r="G26" i="1"/>
  <c r="G25" i="1"/>
  <c r="J24" i="1"/>
  <c r="I24" i="1"/>
  <c r="H24" i="1"/>
  <c r="G24" i="1"/>
  <c r="F24" i="1"/>
  <c r="E24" i="1"/>
  <c r="D24" i="1"/>
  <c r="C24" i="1"/>
  <c r="I23" i="1"/>
  <c r="G23" i="1"/>
  <c r="E23" i="1"/>
  <c r="D23" i="1"/>
  <c r="C23" i="1"/>
  <c r="G22" i="1"/>
  <c r="G21" i="1"/>
  <c r="C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<sst xmlns="http://schemas.openxmlformats.org/spreadsheetml/2006/main" count="365" uniqueCount="258">
  <si>
    <t>FAR</t>
  </si>
  <si>
    <t>SUMA</t>
  </si>
  <si>
    <t>SCOTIABANK</t>
  </si>
  <si>
    <t>BBVA</t>
  </si>
  <si>
    <t>BNM</t>
  </si>
  <si>
    <t>FAR USD</t>
  </si>
  <si>
    <t>044-4610504</t>
  </si>
  <si>
    <t>044-4610512</t>
  </si>
  <si>
    <t>931550-3</t>
  </si>
  <si>
    <t>092805-7</t>
  </si>
  <si>
    <t>1072-06771</t>
  </si>
  <si>
    <t>1027-68380</t>
  </si>
  <si>
    <t xml:space="preserve"> </t>
  </si>
  <si>
    <t>INVERLAT</t>
  </si>
  <si>
    <t>OK</t>
  </si>
  <si>
    <t>USD</t>
  </si>
  <si>
    <t>CH</t>
  </si>
  <si>
    <t xml:space="preserve">BC </t>
  </si>
  <si>
    <t xml:space="preserve">BNM </t>
  </si>
  <si>
    <t>S.I.</t>
  </si>
  <si>
    <t>SI</t>
  </si>
  <si>
    <t>CAJACAT 1 FAR</t>
  </si>
  <si>
    <t>CAJA SEM 3</t>
  </si>
  <si>
    <t>SEMANA 2</t>
  </si>
  <si>
    <t>CAJA CAT 1</t>
  </si>
  <si>
    <t>SEMANA 1</t>
  </si>
  <si>
    <t>FDO SEM 1</t>
  </si>
  <si>
    <t>CAJA</t>
  </si>
  <si>
    <t>MN</t>
  </si>
  <si>
    <t>BC</t>
  </si>
  <si>
    <t>inverlat</t>
  </si>
  <si>
    <t>FVH NOMINA</t>
  </si>
  <si>
    <t>FONDO Y CAJA</t>
  </si>
  <si>
    <t>BAJIO</t>
  </si>
  <si>
    <t>SEM 44</t>
  </si>
  <si>
    <t>CH FA 5-12-13</t>
  </si>
  <si>
    <t>COMUNICACIONES NEXTEL</t>
  </si>
  <si>
    <t>SAYER LACK</t>
  </si>
  <si>
    <t>EDUARDO GUADARRAMA RUIZ</t>
  </si>
  <si>
    <t>FEBRERO 2014</t>
  </si>
  <si>
    <t>MANUEL SERRANO MAGAÑA (DEVOL TENENCIA)</t>
  </si>
  <si>
    <t xml:space="preserve">PROVEEDORES OTROS </t>
  </si>
  <si>
    <t>PROVEEDORES MAQUILADORES</t>
  </si>
  <si>
    <t>PLASTICOS Y COMPUESTOS</t>
  </si>
  <si>
    <t>ANTONIO SANCHEZ GONZALEZ</t>
  </si>
  <si>
    <t>AVON COSMETICS</t>
  </si>
  <si>
    <t>OPERADORA KAMERUN</t>
  </si>
  <si>
    <t>FEDERICO VERA HERNANDEZ</t>
  </si>
  <si>
    <t>MA DEL ROSARIO CAMACHO DIAZ</t>
  </si>
  <si>
    <t>DALTON EFECTIVO SEGURO</t>
  </si>
  <si>
    <t>INTERESES</t>
  </si>
  <si>
    <t>COMISIONES</t>
  </si>
  <si>
    <t>PPM CATORCENA 3 (PLANTA 3) RVG</t>
  </si>
  <si>
    <t>PPM FONDO DE AHORRO 3 (PLANTA 3)</t>
  </si>
  <si>
    <t>PPM CAJA DE AHORRO 3 (PLANTA 3)</t>
  </si>
  <si>
    <t>PPM CHEQUES DE NOMINA CAT 3 (PLANTA 3)</t>
  </si>
  <si>
    <t>PPM EFECTIVALES 3 (PLANTA 3)</t>
  </si>
  <si>
    <t>COMERCIALIZADORA GALLEGOS FERNANDEZ</t>
  </si>
  <si>
    <t>PASQUEL HERMANOS AEROPUERTO SC</t>
  </si>
  <si>
    <t>MAQUINARIA INDUSTRIAL BARRERA SA DE CV</t>
  </si>
  <si>
    <t>PPM NOMINA SEMANA 5 (PLANTA 3) RVG</t>
  </si>
  <si>
    <t>PPM CAJA DE AHORRO SEM 5 (PLANTA 3)</t>
  </si>
  <si>
    <t>PPM FONDE DE AHORRO SEM 5 (PLANTA 3)</t>
  </si>
  <si>
    <t>PPM CHEQUES NOMINA SEM 5 (PLANTA 3)</t>
  </si>
  <si>
    <t>FAR FONDO DE AHORRO SEM 5 (PLANTA 1)</t>
  </si>
  <si>
    <t>FAR NOMINA SEMANA 5 (PLANTA 1)</t>
  </si>
  <si>
    <t>FAR CAJA DE AHORRO SEM 5 (PLANTA 1)</t>
  </si>
  <si>
    <t>FAR CHEQUES NOMINA SEM 5 (PLANTA 1)</t>
  </si>
  <si>
    <t>REBECA SHVADSKYGAJ</t>
  </si>
  <si>
    <t>ROBERTO BARRANCO FERNANDEZ</t>
  </si>
  <si>
    <t>COMISION FEDERAL DE ELECTRICIDAD</t>
  </si>
  <si>
    <t>ARTURO LUNA FUENTES Y ASOCIADOS</t>
  </si>
  <si>
    <t>VOLKSWAGEN LEASING</t>
  </si>
  <si>
    <t>BMW LEASING DE MEXICO</t>
  </si>
  <si>
    <t>TORRES LUNA KARLA</t>
  </si>
  <si>
    <t>JAFRA COSMETICS</t>
  </si>
  <si>
    <t>SCHWAN USA</t>
  </si>
  <si>
    <t>MA DE LA LUZ ROJAS DEV PAGO DE MAS NOM</t>
  </si>
  <si>
    <t>AAA COSMETICA</t>
  </si>
  <si>
    <t>FAR BC / FAR BANJIO</t>
  </si>
  <si>
    <t>FAR BNM / FAR INVERLAT</t>
  </si>
  <si>
    <t>PROVEEDORES MAQUILA</t>
  </si>
  <si>
    <t>SANCHEZ GONZALEZ ANTONIO</t>
  </si>
  <si>
    <t>ORTEGA SALAZAR ELADIO</t>
  </si>
  <si>
    <t>CRUZ ADUELO ABAD EFREDITH</t>
  </si>
  <si>
    <t>OAPAS</t>
  </si>
  <si>
    <t>JUAN ORDAZ ROSAS</t>
  </si>
  <si>
    <t>GUADALUPE VALENCIA MUÑOZ</t>
  </si>
  <si>
    <t>MA.TERESA ISLAS S.</t>
  </si>
  <si>
    <t>EDUARDO HUERTA RAMIREZ</t>
  </si>
  <si>
    <t>JUAN PABLO QUIROZ VERGARA</t>
  </si>
  <si>
    <t>SALUD RAMOS ZACARIAS</t>
  </si>
  <si>
    <t>CHINO MARTINEZ ERIKA MAGALI</t>
  </si>
  <si>
    <t>LABASTIDA ALFARO PEDRO GERARDO</t>
  </si>
  <si>
    <t>ROBERTO SANTILLAN</t>
  </si>
  <si>
    <t>OPERADORA KAMERUM S.A.</t>
  </si>
  <si>
    <t>A SHULMAN DE MEXICO</t>
  </si>
  <si>
    <t>OFELIA DONATO GARCIA</t>
  </si>
  <si>
    <t>CARLOS MORALES HERNANDEZ</t>
  </si>
  <si>
    <t>DIXON</t>
  </si>
  <si>
    <t>LAVIN</t>
  </si>
  <si>
    <t>GOBIERNO DEL EDO MEX SECRETARIA DE FINAN</t>
  </si>
  <si>
    <t>OLIVER CANO C</t>
  </si>
  <si>
    <t>FUENTE DE BANQUETES Y SERVICIOS</t>
  </si>
  <si>
    <t>METAL FASHION</t>
  </si>
  <si>
    <t>POLIMEROS NACIONALES</t>
  </si>
  <si>
    <t>UPS</t>
  </si>
  <si>
    <t>DHL</t>
  </si>
  <si>
    <t>INDELPRO</t>
  </si>
  <si>
    <t>JUAN MIGUEL MEJIA CANDIA</t>
  </si>
  <si>
    <t>GPO. VANITY SA DE CV</t>
  </si>
  <si>
    <t>FERKAY MATERIALES IND.</t>
  </si>
  <si>
    <t>SOLDER COMERCIAL, S.A.</t>
  </si>
  <si>
    <t>FEDERICO VERA PALAFOX</t>
  </si>
  <si>
    <t>YOBEL SUPPLY</t>
  </si>
  <si>
    <t>PAGO PRESTAMO BANJIO</t>
  </si>
  <si>
    <t>PAGO INTERESES PRESTAMO BANJIO</t>
  </si>
  <si>
    <t>CROMALAB</t>
  </si>
  <si>
    <t>DART SA DE CV</t>
  </si>
  <si>
    <t>STAN HOME</t>
  </si>
  <si>
    <t>AUTOS LOMAS VERDES</t>
  </si>
  <si>
    <t>UNIRRENTA ARRENDAMIENTO</t>
  </si>
  <si>
    <t>FAR NOMINA CATORCENA 3 PLANTA 1</t>
  </si>
  <si>
    <t>FAR EFECTIVALES CAT 3 PLANTA 1</t>
  </si>
  <si>
    <t>FAR NOMINA SEMANA 6 PLANTA1</t>
  </si>
  <si>
    <t>INSUMOS INTERNACIONALES</t>
  </si>
  <si>
    <t>FAR CAJA DE AHORRO SEM 6 PLANTA 1</t>
  </si>
  <si>
    <t>FAR FONDO DE AHORRO CAT 3 PLANTA 1</t>
  </si>
  <si>
    <t>FAR CAJA DE AHORRO CAT 3 PLANTA1</t>
  </si>
  <si>
    <t>FAR CHEQUES DE NOMINA CAT 3 PLANTA 1</t>
  </si>
  <si>
    <t>FAR EFECTIVALES SEM 6  PLANTA 1</t>
  </si>
  <si>
    <t>FAR CHEQUES DE NOMINA SEM 6 PLANTA 1</t>
  </si>
  <si>
    <t>EL LEON SA DE CV</t>
  </si>
  <si>
    <t>FAR FONDO DE AHORRO SEM 6 PLANTA 1</t>
  </si>
  <si>
    <t>FAR CATORCENA 3 PLANTA 2</t>
  </si>
  <si>
    <t>FAR FONDO DE AHORRO CAT 3 PLANTA 2</t>
  </si>
  <si>
    <t>FAR CAJA DE AHORRO CAT 3 PLANTA 2</t>
  </si>
  <si>
    <t>FAR CHEQUES DE NOMINA CAT 3 PLANTA 2</t>
  </si>
  <si>
    <t>FAR NOMINA SEMANA 6 PLANTA 3</t>
  </si>
  <si>
    <t>FAR FONDO DE AHORRO SEM 6 PLANTA 3</t>
  </si>
  <si>
    <t>FAR CAJA DE AHORRO SEM 6 PLANTA 3</t>
  </si>
  <si>
    <t>FAR CHEQUES DE NOMINA SEM 6 PLANTA 3</t>
  </si>
  <si>
    <t>FAR EFECTIVALES SEM 6 PLANTA 3</t>
  </si>
  <si>
    <t>COSTO DE CHEQUERAS</t>
  </si>
  <si>
    <t>IMSS</t>
  </si>
  <si>
    <t>OLIVER CANO C.</t>
  </si>
  <si>
    <t>TELEFONOS DE MEXICO</t>
  </si>
  <si>
    <t>CANCELACION CTA BANORTE</t>
  </si>
  <si>
    <t>PROVEEDORES OTROS</t>
  </si>
  <si>
    <t>COLASCO NOLASCO MARIBEL</t>
  </si>
  <si>
    <t>MAYTE NOVIA RAMIREZ</t>
  </si>
  <si>
    <t>DANIEL NOVIA RAMIREZ</t>
  </si>
  <si>
    <t>FELIPE RAMIREZ GONZALEZ</t>
  </si>
  <si>
    <t xml:space="preserve">JUAN PABLO QUIROZ </t>
  </si>
  <si>
    <t>TRUJILLO BETANZOS Y ASOCIADOS</t>
  </si>
  <si>
    <t>LOGIS SERVICIOS DE COMERCIO EXTERIOR</t>
  </si>
  <si>
    <t>ANGEL JUAREZ GARCIA</t>
  </si>
  <si>
    <t>AVON</t>
  </si>
  <si>
    <t>FLORES REYES ISAURA</t>
  </si>
  <si>
    <t>FAR BC / FAR INVERLAT</t>
  </si>
  <si>
    <t>FAR BC / FAR BANAMEX</t>
  </si>
  <si>
    <t>YOBEL SUPPLY CHAIN</t>
  </si>
  <si>
    <t>GEA ASESORIA EN GESTION EMPRESARIAL</t>
  </si>
  <si>
    <t>CORPORATIVO RAMIREZ NUÑO</t>
  </si>
  <si>
    <t>GILBERTO RIVERA MARTINEZ</t>
  </si>
  <si>
    <t>A SHULMAN DE MEXICO SA DE CV</t>
  </si>
  <si>
    <t>CF CREDIT SERVICES SA DE CV</t>
  </si>
  <si>
    <t>MA TERESA ISLA S</t>
  </si>
  <si>
    <t>LUIS HUMBERTO CARAVEO FRIAS</t>
  </si>
  <si>
    <t>CAPACITACION EN COMERCI EXTERIOR</t>
  </si>
  <si>
    <t>OPERADORA KAMERUN SA DE CV</t>
  </si>
  <si>
    <t>MPLA DEVELOPMENT</t>
  </si>
  <si>
    <t>MAQUILAS Y DECORADOS EN GENERAL</t>
  </si>
  <si>
    <t>SOLDER COMERCIAL</t>
  </si>
  <si>
    <t>REPARTO OPORTUNO DE PUBLICACIONES</t>
  </si>
  <si>
    <t>ASOCIATED MEXICO</t>
  </si>
  <si>
    <t>AVON ARGENTINA</t>
  </si>
  <si>
    <t>AVON COLOMBIA</t>
  </si>
  <si>
    <t>ISAIAS CARMONA ORTEGA</t>
  </si>
  <si>
    <t>FEDERICO VERA HDEZ</t>
  </si>
  <si>
    <t>FAR BNM / FAR BC</t>
  </si>
  <si>
    <t>MARTHA PATRICIA DIAZ</t>
  </si>
  <si>
    <t>GEA ASESORES</t>
  </si>
  <si>
    <t>LUIS ENRIQUE GONZALEZ</t>
  </si>
  <si>
    <t>NORMA BEATRIZ FLORES S</t>
  </si>
  <si>
    <t>JOSE LUIS VERA HERNANDEZ</t>
  </si>
  <si>
    <t>SBSM</t>
  </si>
  <si>
    <t>EDUCAR</t>
  </si>
  <si>
    <t>HUERTA RAMIREZ RAFAEL</t>
  </si>
  <si>
    <t>ROJAS ESPINDOLA MARIA DE LA LUZ</t>
  </si>
  <si>
    <t>SANTOS VILLALBA ROBERTO</t>
  </si>
  <si>
    <t>NISUMURA HERNANDEZ ADA DEYANIRA</t>
  </si>
  <si>
    <t>HUGO STALYN MEJIA CANDIA</t>
  </si>
  <si>
    <t>FILIBERTO FELIX ALBA VALDEZ</t>
  </si>
  <si>
    <t>KURZ MEXICO</t>
  </si>
  <si>
    <t>INTERCAM CASA DE BOLSA</t>
  </si>
  <si>
    <t>INFONACOT</t>
  </si>
  <si>
    <t>CROMALABS</t>
  </si>
  <si>
    <t>REVLON CONSUMER PRODUCTS</t>
  </si>
  <si>
    <t>PPM CATORCENA 4 (PLANTA 3) RVG</t>
  </si>
  <si>
    <t>PPM CAJA DE AHORRO CAT 4 (PLANTA 3)</t>
  </si>
  <si>
    <t>PPM FONDO DE AHORRO CAT 4 (PLANTA 3)</t>
  </si>
  <si>
    <t>PPM CHEQUES DE NOMINA CAT 4 (PLANTA 3)</t>
  </si>
  <si>
    <t>PPM EFECTIVALES CAT 4 (PLANTA 3)</t>
  </si>
  <si>
    <t>PPM NOMINA SEMANA 7 (PLANTA 3) RVG</t>
  </si>
  <si>
    <t>PPM CAJA DE AHORRO SEM 7 (PLANTA 3)</t>
  </si>
  <si>
    <t>PPM FONDE DE AHORRO SEM 7 (PLANTA 3)</t>
  </si>
  <si>
    <t>PPM CHEQUES NOMINA SEM 7 (PLANTA 3)</t>
  </si>
  <si>
    <t>FAR NOMINA SEMANA 7 (PLANTA 1)</t>
  </si>
  <si>
    <t>FAR FONDO DE AHORRO SEM 7 (PLANTA 1)</t>
  </si>
  <si>
    <t>FAR CAJA DE AHORRO SEM 7 (PLANTA 1)</t>
  </si>
  <si>
    <t>FAR CHEQUES NOMINA SEM 7 (PLANTA 1)</t>
  </si>
  <si>
    <t>ROSA ELIA OSORIO HERNANDEZ</t>
  </si>
  <si>
    <t>DALTON GDL S.A. DE C.V.</t>
  </si>
  <si>
    <t>COMERCIALIZADORA GALLEGOS</t>
  </si>
  <si>
    <t>BECTON DICKINSON DE MEXICO S.A.</t>
  </si>
  <si>
    <t>JOSE ALBERTO DE JESUS LOPEZ DORANTES</t>
  </si>
  <si>
    <t>FAR BC / FAR SCOTIABANK</t>
  </si>
  <si>
    <t>TERMO PACK S.A. DE C.V.</t>
  </si>
  <si>
    <t>FORCREDIT</t>
  </si>
  <si>
    <t>FULLER</t>
  </si>
  <si>
    <t>NEWTRAL MEXICO</t>
  </si>
  <si>
    <t>CAMARA NAL. DE PRODUCTOS COSMETICOS</t>
  </si>
  <si>
    <t>OLAN DE MEXICO</t>
  </si>
  <si>
    <t>AAA</t>
  </si>
  <si>
    <t>FRANCOBEL</t>
  </si>
  <si>
    <t>OAPAS NAUCALPAN</t>
  </si>
  <si>
    <t>ROSA MA VALDES MOLINA</t>
  </si>
  <si>
    <t>INTERCAM CASA DE CAMBIO</t>
  </si>
  <si>
    <t>GUERRERO MARTINEZ KARINA GRISELDA</t>
  </si>
  <si>
    <t>TAMARA VALENTINA CORTES RODRIGUEZ</t>
  </si>
  <si>
    <t>INVERSION</t>
  </si>
  <si>
    <t>VILLEGAS RAMIREZ BRANDON</t>
  </si>
  <si>
    <t>GUADALUPE LOPEZ DOMINGUEZ</t>
  </si>
  <si>
    <t>MA DE LOS ANGELES SALAZAR HERNANDEZ</t>
  </si>
  <si>
    <t>OSCAR IVAN MENDOZA DIAZ</t>
  </si>
  <si>
    <t>COLIN MORA DIANA</t>
  </si>
  <si>
    <t>ELIZABETH DE LA CRUZ SILVESTRE</t>
  </si>
  <si>
    <t>ROMERO LEONARDO NICOLAS CLEMENTE</t>
  </si>
  <si>
    <t>TELCEL</t>
  </si>
  <si>
    <t>FEDERICO VERA PALAFOX PAGO TARJ AMEX</t>
  </si>
  <si>
    <t>CARLOS ALBERTO VERA HERNANDEZ</t>
  </si>
  <si>
    <t>INTERCAM CASA DE BOLSA S.A.</t>
  </si>
  <si>
    <t>OPERADORA KAMERUN, S.A.A DE C.V.</t>
  </si>
  <si>
    <t>MA TERESA ISLAS SANCHEZ</t>
  </si>
  <si>
    <t>CHAVEZ HERAS MA DEL CARMEN</t>
  </si>
  <si>
    <t>QUIROZ VERGARA JUAN PABLO</t>
  </si>
  <si>
    <t>VERA HERNANDEZ CARLOS ALBERTO</t>
  </si>
  <si>
    <t>JESICA ROSALIA DE LA TORRE GARCIA</t>
  </si>
  <si>
    <t>OLIVER CANO CIRIACO</t>
  </si>
  <si>
    <t>ASESORES INDUSTRIALES</t>
  </si>
  <si>
    <t>PROGIMEX, S.A. DE C.V.</t>
  </si>
  <si>
    <t>BELSTAR</t>
  </si>
  <si>
    <t>TRICORBRAND</t>
  </si>
  <si>
    <t>PROVEEDORES DOLARES</t>
  </si>
  <si>
    <t>BALAN GOMEZ FRANCO</t>
  </si>
  <si>
    <t>PASQUEL HERMANOS</t>
  </si>
  <si>
    <t>FUENTES DE BANQUETES Y SERVICIOS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</si>
</sst>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[$€-2]* #,##0.00_-;\-[$€-2]* #,##0.00_-;_-[$€-2]* &quot;-&quot;??_-"/>
  </numFmts>
  <fonts count="2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"/>
      <color rgb="FFFF0000"/>
      <name val="Arial"/>
      <family val="2"/>
    </font>
    <font>
      <sz val="9"/>
      <color rgb="FF00B050"/>
      <name val="Arial"/>
      <family val="2"/>
    </font>
    <font>
      <sz val="9"/>
      <color rgb="FFFF0000"/>
      <name val="Arial"/>
      <family val="2"/>
    </font>
    <font>
      <sz val="8"/>
      <color rgb="FF00B050"/>
      <name val="Arial"/>
      <family val="2"/>
    </font>
    <font>
      <sz val="8"/>
      <name val="Calibri"/>
      <family val="2"/>
    </font>
    <font>
      <b/>
      <sz val="8"/>
      <color indexed="12"/>
      <name val="Calibri"/>
      <family val="2"/>
    </font>
    <font>
      <b/>
      <sz val="8"/>
      <color indexed="20"/>
      <name val="Calibri"/>
      <family val="2"/>
    </font>
    <font>
      <b/>
      <sz val="8"/>
      <color indexed="21"/>
      <name val="Calibri"/>
      <family val="2"/>
    </font>
    <font>
      <b/>
      <sz val="8"/>
      <name val="Calibri"/>
      <family val="2"/>
    </font>
    <font>
      <sz val="8"/>
      <color indexed="23"/>
      <name val="Calibri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sz val="8"/>
      <color theme="4"/>
      <name val="Calibri"/>
      <family val="2"/>
      <scheme val="minor"/>
    </font>
    <font>
      <b/>
      <sz val="8"/>
      <color indexed="12"/>
      <name val="Calibri"/>
      <family val="2"/>
      <scheme val="minor"/>
    </font>
    <font>
      <sz val="10"/>
      <name val="Arial"/>
    </font>
    <font>
      <sz val="8"/>
      <color rgb="FFFFC000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25" fillId="0" borderId="0" applyFont="0" applyFill="0" applyBorder="0" applyAlignment="0" applyProtection="0"/>
  </cellStyleXfs>
  <cellXfs count="66">
    <xf numFmtId="0" fontId="0" fillId="0" borderId="0" xfId="0"/>
    <xf numFmtId="4" fontId="3" fillId="0" borderId="0" xfId="0" applyNumberFormat="1" applyFont="1"/>
    <xf numFmtId="0" fontId="3" fillId="0" borderId="0" xfId="0" applyNumberFormat="1" applyFont="1"/>
    <xf numFmtId="4" fontId="2" fillId="0" borderId="0" xfId="0" applyNumberFormat="1" applyFont="1"/>
    <xf numFmtId="0" fontId="2" fillId="0" borderId="0" xfId="0" applyNumberFormat="1" applyFont="1"/>
    <xf numFmtId="4" fontId="4" fillId="0" borderId="0" xfId="0" applyNumberFormat="1" applyFont="1"/>
    <xf numFmtId="1" fontId="3" fillId="0" borderId="0" xfId="0" applyNumberFormat="1" applyFont="1"/>
    <xf numFmtId="4" fontId="2" fillId="0" borderId="0" xfId="0" applyNumberFormat="1" applyFont="1" applyAlignment="1">
      <alignment horizontal="center"/>
    </xf>
    <xf numFmtId="4" fontId="5" fillId="0" borderId="0" xfId="0" applyNumberFormat="1" applyFont="1"/>
    <xf numFmtId="0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4" fontId="6" fillId="0" borderId="0" xfId="0" applyNumberFormat="1" applyFont="1"/>
    <xf numFmtId="4" fontId="7" fillId="0" borderId="0" xfId="0" applyNumberFormat="1" applyFont="1"/>
    <xf numFmtId="0" fontId="7" fillId="0" borderId="0" xfId="0" applyNumberFormat="1" applyFont="1"/>
    <xf numFmtId="0" fontId="8" fillId="0" borderId="0" xfId="0" applyNumberFormat="1" applyFont="1"/>
    <xf numFmtId="4" fontId="8" fillId="0" borderId="0" xfId="0" applyNumberFormat="1" applyFont="1"/>
    <xf numFmtId="4" fontId="9" fillId="0" borderId="0" xfId="0" applyNumberFormat="1" applyFont="1"/>
    <xf numFmtId="0" fontId="9" fillId="0" borderId="0" xfId="0" applyNumberFormat="1" applyFont="1"/>
    <xf numFmtId="1" fontId="2" fillId="0" borderId="0" xfId="0" applyNumberFormat="1" applyFont="1" applyAlignment="1">
      <alignment horizontal="center"/>
    </xf>
    <xf numFmtId="17" fontId="3" fillId="0" borderId="0" xfId="0" applyNumberFormat="1" applyFont="1"/>
    <xf numFmtId="4" fontId="0" fillId="0" borderId="0" xfId="0" applyNumberFormat="1"/>
    <xf numFmtId="0" fontId="1" fillId="0" borderId="0" xfId="0" applyFont="1"/>
    <xf numFmtId="0" fontId="2" fillId="0" borderId="0" xfId="0" applyFont="1"/>
    <xf numFmtId="4" fontId="1" fillId="0" borderId="0" xfId="0" applyNumberFormat="1" applyFont="1"/>
    <xf numFmtId="0" fontId="10" fillId="0" borderId="0" xfId="0" applyNumberFormat="1" applyFont="1" applyFill="1" applyBorder="1"/>
    <xf numFmtId="4" fontId="11" fillId="0" borderId="0" xfId="0" applyNumberFormat="1" applyFont="1" applyFill="1" applyAlignment="1">
      <alignment horizontal="center"/>
    </xf>
    <xf numFmtId="4" fontId="11" fillId="0" borderId="0" xfId="0" applyNumberFormat="1" applyFont="1" applyAlignment="1">
      <alignment horizontal="center"/>
    </xf>
    <xf numFmtId="4" fontId="12" fillId="0" borderId="0" xfId="0" applyNumberFormat="1" applyFont="1" applyFill="1" applyAlignment="1">
      <alignment horizontal="center"/>
    </xf>
    <xf numFmtId="4" fontId="13" fillId="0" borderId="0" xfId="0" applyNumberFormat="1" applyFont="1" applyAlignment="1">
      <alignment horizontal="center"/>
    </xf>
    <xf numFmtId="4" fontId="10" fillId="0" borderId="0" xfId="0" applyNumberFormat="1" applyFont="1" applyFill="1" applyBorder="1"/>
    <xf numFmtId="4" fontId="14" fillId="0" borderId="0" xfId="0" applyNumberFormat="1" applyFont="1" applyFill="1" applyBorder="1" applyAlignment="1">
      <alignment horizontal="center"/>
    </xf>
    <xf numFmtId="4" fontId="11" fillId="0" borderId="0" xfId="0" applyNumberFormat="1" applyFont="1" applyFill="1" applyBorder="1" applyAlignment="1">
      <alignment horizontal="center"/>
    </xf>
    <xf numFmtId="4" fontId="13" fillId="0" borderId="0" xfId="0" applyNumberFormat="1" applyFont="1" applyFill="1" applyBorder="1" applyAlignment="1">
      <alignment horizontal="center"/>
    </xf>
    <xf numFmtId="49" fontId="14" fillId="0" borderId="0" xfId="0" applyNumberFormat="1" applyFont="1"/>
    <xf numFmtId="0" fontId="14" fillId="0" borderId="0" xfId="0" applyNumberFormat="1" applyFont="1"/>
    <xf numFmtId="4" fontId="15" fillId="2" borderId="0" xfId="0" applyNumberFormat="1" applyFont="1" applyFill="1" applyBorder="1" applyAlignment="1">
      <alignment horizontal="center"/>
    </xf>
    <xf numFmtId="0" fontId="1" fillId="0" borderId="0" xfId="0" applyNumberFormat="1" applyFont="1"/>
    <xf numFmtId="4" fontId="16" fillId="0" borderId="0" xfId="0" applyNumberFormat="1" applyFont="1"/>
    <xf numFmtId="4" fontId="17" fillId="0" borderId="0" xfId="0" applyNumberFormat="1" applyFont="1"/>
    <xf numFmtId="4" fontId="18" fillId="0" borderId="0" xfId="0" applyNumberFormat="1" applyFont="1"/>
    <xf numFmtId="0" fontId="17" fillId="0" borderId="0" xfId="0" applyNumberFormat="1" applyFont="1"/>
    <xf numFmtId="4" fontId="19" fillId="0" borderId="0" xfId="0" applyNumberFormat="1" applyFont="1"/>
    <xf numFmtId="4" fontId="20" fillId="0" borderId="0" xfId="0" applyNumberFormat="1" applyFont="1"/>
    <xf numFmtId="4" fontId="21" fillId="0" borderId="0" xfId="0" applyNumberFormat="1" applyFont="1"/>
    <xf numFmtId="4" fontId="22" fillId="0" borderId="0" xfId="0" applyNumberFormat="1" applyFont="1"/>
    <xf numFmtId="0" fontId="19" fillId="0" borderId="0" xfId="0" applyNumberFormat="1" applyFont="1"/>
    <xf numFmtId="0" fontId="23" fillId="0" borderId="0" xfId="0" applyNumberFormat="1" applyFont="1"/>
    <xf numFmtId="4" fontId="24" fillId="0" borderId="0" xfId="0" applyNumberFormat="1" applyFont="1" applyFill="1" applyAlignment="1">
      <alignment horizontal="center"/>
    </xf>
    <xf numFmtId="164" fontId="0" fillId="0" borderId="0" xfId="2" applyFont="1"/>
    <xf numFmtId="164" fontId="2" fillId="0" borderId="0" xfId="2" applyFont="1"/>
    <xf numFmtId="164" fontId="3" fillId="0" borderId="0" xfId="2" applyFont="1"/>
    <xf numFmtId="164" fontId="17" fillId="0" borderId="0" xfId="2" applyFont="1" applyAlignment="1"/>
    <xf numFmtId="0" fontId="26" fillId="0" borderId="0" xfId="0" applyNumberFormat="1" applyFont="1"/>
    <xf numFmtId="0" fontId="27" fillId="0" borderId="0" xfId="0" applyNumberFormat="1" applyFont="1"/>
    <xf numFmtId="164" fontId="17" fillId="0" borderId="0" xfId="2" applyFont="1"/>
    <xf numFmtId="4" fontId="17" fillId="0" borderId="0" xfId="2" applyNumberFormat="1" applyFont="1"/>
    <xf numFmtId="0" fontId="0" fillId="0" borderId="0" xfId="0" applyNumberFormat="1"/>
    <xf numFmtId="0" fontId="0" fillId="0" borderId="0" xfId="0" applyNumberFormat="1" applyFont="1"/>
    <xf numFmtId="164" fontId="1" fillId="0" borderId="0" xfId="2" applyFont="1"/>
    <xf numFmtId="0" fontId="28" fillId="0" borderId="0" xfId="0" applyNumberFormat="1" applyFont="1"/>
    <xf numFmtId="0" fontId="3" fillId="0" borderId="0" xfId="0" applyFont="1"/>
  </cellXfs>
  <cellStyles count="3">
    <cellStyle name="Euro" xfId="1"/>
    <cellStyle name="Millares" xfId="2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AT338"/>
  <sheetViews>
    <sheetView tabSelected="1" zoomScale="115" zoomScaleNormal="115" workbookViewId="0">
      <pane ySplit="2" topLeftCell="A224" activePane="bottomLeft" state="frozen"/>
      <selection pane="bottomLeft" activeCell="F233" sqref="F233"/>
    </sheetView>
  </sheetViews>
  <sheetFormatPr baseColWidth="10" defaultColWidth="11.42578125" defaultRowHeight="12" x14ac:dyDescent="0.2"/>
  <cols>
    <col min="1" max="1" width="4.5703125" style="2" customWidth="1"/>
    <col min="2" max="2" width="31.85546875" style="2" customWidth="1"/>
    <col min="3" max="3" width="11.85546875" style="1" customWidth="1"/>
    <col min="4" max="4" width="12.85546875" style="1" customWidth="1"/>
    <col min="5" max="6" width="11.85546875" style="1" customWidth="1"/>
    <col min="7" max="7" width="12.85546875" style="1" customWidth="1"/>
    <col min="8" max="8" width="12.140625" style="1" customWidth="1"/>
    <col min="9" max="9" width="11.5703125" style="1" customWidth="1"/>
    <col min="10" max="10" width="10.7109375" style="1" customWidth="1"/>
    <col min="11" max="11" width="11.5703125" style="2" bestFit="1" customWidth="1"/>
    <col min="12" max="16384" width="11.42578125" style="2"/>
  </cols>
  <sheetData>
    <row r="1" spans="1:46" x14ac:dyDescent="0.2">
      <c r="A1" s="29"/>
      <c r="B1" s="29"/>
      <c r="C1" s="52" t="s">
        <v>0</v>
      </c>
      <c r="D1" s="30" t="s">
        <v>0</v>
      </c>
      <c r="E1" s="31" t="s">
        <v>0</v>
      </c>
      <c r="F1" s="31" t="s">
        <v>0</v>
      </c>
      <c r="G1" s="32"/>
      <c r="H1" s="33" t="s">
        <v>5</v>
      </c>
      <c r="I1" s="33" t="s">
        <v>5</v>
      </c>
      <c r="J1" s="33" t="s">
        <v>5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</row>
    <row r="2" spans="1:46" x14ac:dyDescent="0.2">
      <c r="A2" s="29"/>
      <c r="B2" s="34"/>
      <c r="C2" s="36" t="s">
        <v>3</v>
      </c>
      <c r="D2" s="36" t="s">
        <v>4</v>
      </c>
      <c r="E2" s="36" t="s">
        <v>2</v>
      </c>
      <c r="F2" s="36" t="s">
        <v>33</v>
      </c>
      <c r="G2" s="35" t="s">
        <v>1</v>
      </c>
      <c r="H2" s="37" t="s">
        <v>3</v>
      </c>
      <c r="I2" s="37" t="s">
        <v>4</v>
      </c>
      <c r="J2" s="37" t="s">
        <v>2</v>
      </c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</row>
    <row r="3" spans="1:46" ht="10.5" customHeight="1" x14ac:dyDescent="0.2">
      <c r="A3" s="38" t="s">
        <v>39</v>
      </c>
      <c r="B3" s="39"/>
      <c r="C3" s="40" t="s">
        <v>6</v>
      </c>
      <c r="D3" s="40" t="s">
        <v>9</v>
      </c>
      <c r="E3" s="40" t="s">
        <v>11</v>
      </c>
      <c r="F3" s="40"/>
      <c r="G3" s="40" t="s">
        <v>12</v>
      </c>
      <c r="H3" s="40" t="s">
        <v>7</v>
      </c>
      <c r="I3" s="40" t="s">
        <v>8</v>
      </c>
      <c r="J3" s="40" t="s">
        <v>10</v>
      </c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</row>
    <row r="4" spans="1:46" x14ac:dyDescent="0.2">
      <c r="B4" s="45"/>
      <c r="C4" s="44">
        <v>-4504806.2300000004</v>
      </c>
      <c r="D4" s="44">
        <v>4162.97</v>
      </c>
      <c r="E4" s="44">
        <v>-7170.89</v>
      </c>
      <c r="F4" s="43">
        <v>12632.069999999992</v>
      </c>
      <c r="G4" s="43">
        <f t="shared" ref="G4:G90" si="0">SUM(C4:F4)</f>
        <v>-4495182.08</v>
      </c>
      <c r="H4" s="44">
        <v>386.38</v>
      </c>
      <c r="I4" s="44">
        <v>8907.0199999999986</v>
      </c>
      <c r="J4" s="44">
        <v>1656.6899999999971</v>
      </c>
    </row>
    <row r="5" spans="1:46" x14ac:dyDescent="0.2">
      <c r="A5" s="2">
        <v>4</v>
      </c>
      <c r="B5" s="45" t="s">
        <v>37</v>
      </c>
      <c r="C5" s="43">
        <v>274050</v>
      </c>
      <c r="D5" s="43"/>
      <c r="E5" s="43"/>
      <c r="F5" s="43"/>
      <c r="G5" s="43">
        <f t="shared" si="0"/>
        <v>274050</v>
      </c>
      <c r="H5" s="43"/>
      <c r="I5" s="43"/>
      <c r="J5" s="44"/>
    </row>
    <row r="6" spans="1:46" x14ac:dyDescent="0.2">
      <c r="B6" s="45" t="s">
        <v>40</v>
      </c>
      <c r="C6" s="43">
        <v>1195</v>
      </c>
      <c r="D6" s="43"/>
      <c r="E6" s="43"/>
      <c r="F6" s="43"/>
      <c r="G6" s="43">
        <f t="shared" si="0"/>
        <v>1195</v>
      </c>
      <c r="H6" s="43"/>
      <c r="I6" s="43"/>
      <c r="J6" s="44"/>
    </row>
    <row r="7" spans="1:46" x14ac:dyDescent="0.2">
      <c r="B7" s="45" t="s">
        <v>45</v>
      </c>
      <c r="C7" s="43">
        <v>1292438.48</v>
      </c>
      <c r="D7" s="43"/>
      <c r="E7" s="43"/>
      <c r="F7" s="43"/>
      <c r="G7" s="43">
        <f t="shared" si="0"/>
        <v>1292438.48</v>
      </c>
      <c r="H7" s="43"/>
      <c r="I7" s="43">
        <v>1597.57</v>
      </c>
      <c r="J7" s="44"/>
    </row>
    <row r="8" spans="1:46" x14ac:dyDescent="0.2">
      <c r="B8" s="45" t="s">
        <v>38</v>
      </c>
      <c r="C8" s="43">
        <v>-9013.92</v>
      </c>
      <c r="D8" s="43"/>
      <c r="E8" s="43"/>
      <c r="F8" s="43"/>
      <c r="G8" s="43">
        <f t="shared" si="0"/>
        <v>-9013.92</v>
      </c>
      <c r="H8" s="43"/>
      <c r="I8" s="43"/>
      <c r="J8" s="44"/>
    </row>
    <row r="9" spans="1:46" x14ac:dyDescent="0.2">
      <c r="B9" s="45" t="s">
        <v>36</v>
      </c>
      <c r="C9" s="43">
        <v>-1125.99</v>
      </c>
      <c r="D9" s="43"/>
      <c r="E9" s="43"/>
      <c r="F9" s="43"/>
      <c r="G9" s="43">
        <f t="shared" si="0"/>
        <v>-1125.99</v>
      </c>
      <c r="H9" s="43"/>
      <c r="I9" s="43"/>
      <c r="J9" s="44"/>
    </row>
    <row r="10" spans="1:46" x14ac:dyDescent="0.2">
      <c r="B10" s="45" t="s">
        <v>41</v>
      </c>
      <c r="C10" s="43">
        <v>-177248.9</v>
      </c>
      <c r="D10" s="43"/>
      <c r="E10" s="43"/>
      <c r="F10" s="43"/>
      <c r="G10" s="43">
        <f t="shared" si="0"/>
        <v>-177248.9</v>
      </c>
      <c r="H10" s="43"/>
      <c r="I10" s="43"/>
      <c r="J10" s="44"/>
    </row>
    <row r="11" spans="1:46" x14ac:dyDescent="0.2">
      <c r="B11" s="45" t="s">
        <v>42</v>
      </c>
      <c r="C11" s="43"/>
      <c r="D11" s="43"/>
      <c r="E11" s="43"/>
      <c r="F11" s="43"/>
      <c r="G11" s="43">
        <f t="shared" si="0"/>
        <v>0</v>
      </c>
      <c r="H11" s="43"/>
      <c r="I11" s="43"/>
      <c r="J11" s="44"/>
    </row>
    <row r="12" spans="1:46" x14ac:dyDescent="0.2">
      <c r="B12" s="45" t="s">
        <v>43</v>
      </c>
      <c r="C12" s="43">
        <v>-172822.86</v>
      </c>
      <c r="D12" s="43"/>
      <c r="E12" s="43"/>
      <c r="F12" s="43"/>
      <c r="G12" s="43">
        <f t="shared" si="0"/>
        <v>-172822.86</v>
      </c>
      <c r="H12" s="43"/>
      <c r="I12" s="43"/>
      <c r="J12" s="44"/>
    </row>
    <row r="13" spans="1:46" x14ac:dyDescent="0.2">
      <c r="B13" s="45" t="s">
        <v>44</v>
      </c>
      <c r="C13" s="43">
        <v>-3526.67</v>
      </c>
      <c r="D13" s="43"/>
      <c r="E13" s="43"/>
      <c r="F13" s="43"/>
      <c r="G13" s="43">
        <f t="shared" si="0"/>
        <v>-3526.67</v>
      </c>
      <c r="H13" s="43"/>
      <c r="I13" s="43"/>
      <c r="J13" s="44"/>
    </row>
    <row r="14" spans="1:46" x14ac:dyDescent="0.2">
      <c r="B14" s="45" t="s">
        <v>46</v>
      </c>
      <c r="C14" s="43">
        <v>-19051.5</v>
      </c>
      <c r="D14" s="43"/>
      <c r="E14" s="43"/>
      <c r="F14" s="43"/>
      <c r="G14" s="43">
        <f t="shared" si="0"/>
        <v>-19051.5</v>
      </c>
      <c r="H14" s="43"/>
      <c r="I14" s="43"/>
      <c r="J14" s="44"/>
    </row>
    <row r="15" spans="1:46" x14ac:dyDescent="0.2">
      <c r="B15" s="45" t="s">
        <v>47</v>
      </c>
      <c r="C15" s="43">
        <v>-6800</v>
      </c>
      <c r="D15" s="43"/>
      <c r="E15" s="43"/>
      <c r="F15" s="43"/>
      <c r="G15" s="43">
        <f t="shared" si="0"/>
        <v>-6800</v>
      </c>
      <c r="H15" s="43"/>
      <c r="I15" s="43"/>
      <c r="J15" s="44"/>
    </row>
    <row r="16" spans="1:46" x14ac:dyDescent="0.2">
      <c r="B16" s="45" t="s">
        <v>48</v>
      </c>
      <c r="C16" s="43">
        <v>-60143.68</v>
      </c>
      <c r="D16" s="43"/>
      <c r="E16" s="43"/>
      <c r="F16" s="43"/>
      <c r="G16" s="43">
        <f t="shared" si="0"/>
        <v>-60143.68</v>
      </c>
      <c r="H16" s="43"/>
      <c r="I16" s="43"/>
      <c r="J16" s="44"/>
    </row>
    <row r="17" spans="1:10" x14ac:dyDescent="0.2">
      <c r="B17" s="45" t="s">
        <v>49</v>
      </c>
      <c r="C17" s="43">
        <v>-17400</v>
      </c>
      <c r="D17" s="43"/>
      <c r="E17" s="43"/>
      <c r="F17" s="43"/>
      <c r="G17" s="43">
        <f t="shared" si="0"/>
        <v>-17400</v>
      </c>
      <c r="H17" s="43"/>
      <c r="I17" s="43"/>
      <c r="J17" s="44"/>
    </row>
    <row r="18" spans="1:10" x14ac:dyDescent="0.2">
      <c r="B18" s="45" t="s">
        <v>72</v>
      </c>
      <c r="C18" s="43">
        <v>-16056.17</v>
      </c>
      <c r="D18" s="43"/>
      <c r="E18" s="43"/>
      <c r="F18" s="43"/>
      <c r="G18" s="43">
        <f t="shared" si="0"/>
        <v>-16056.17</v>
      </c>
      <c r="H18" s="43"/>
      <c r="I18" s="43"/>
      <c r="J18" s="44"/>
    </row>
    <row r="19" spans="1:10" x14ac:dyDescent="0.2">
      <c r="B19" s="45" t="s">
        <v>73</v>
      </c>
      <c r="C19" s="43">
        <v>-24132.29</v>
      </c>
      <c r="D19" s="43"/>
      <c r="E19" s="43"/>
      <c r="F19" s="43"/>
      <c r="G19" s="43">
        <f t="shared" si="0"/>
        <v>-24132.29</v>
      </c>
      <c r="H19" s="43"/>
      <c r="I19" s="43"/>
      <c r="J19" s="44"/>
    </row>
    <row r="20" spans="1:10" x14ac:dyDescent="0.2">
      <c r="B20" s="45" t="s">
        <v>74</v>
      </c>
      <c r="C20" s="43"/>
      <c r="D20" s="43">
        <v>-811.3</v>
      </c>
      <c r="E20" s="43"/>
      <c r="F20" s="43"/>
      <c r="G20" s="43">
        <f t="shared" si="0"/>
        <v>-811.3</v>
      </c>
      <c r="H20" s="43"/>
      <c r="I20" s="43"/>
      <c r="J20" s="44"/>
    </row>
    <row r="21" spans="1:10" x14ac:dyDescent="0.2">
      <c r="B21" s="45" t="s">
        <v>143</v>
      </c>
      <c r="C21" s="43">
        <f>-9345-1495.2</f>
        <v>-10840.2</v>
      </c>
      <c r="D21" s="43"/>
      <c r="E21" s="43"/>
      <c r="F21" s="43"/>
      <c r="G21" s="43">
        <f t="shared" si="0"/>
        <v>-10840.2</v>
      </c>
      <c r="H21" s="43"/>
      <c r="I21" s="43"/>
      <c r="J21" s="44"/>
    </row>
    <row r="22" spans="1:10" x14ac:dyDescent="0.2">
      <c r="B22" s="45" t="s">
        <v>50</v>
      </c>
      <c r="C22" s="43"/>
      <c r="D22" s="43"/>
      <c r="E22" s="43">
        <v>40.79</v>
      </c>
      <c r="F22" s="43"/>
      <c r="G22" s="43">
        <f t="shared" si="0"/>
        <v>40.79</v>
      </c>
      <c r="H22" s="43">
        <v>0.18</v>
      </c>
      <c r="I22" s="43"/>
      <c r="J22" s="44"/>
    </row>
    <row r="23" spans="1:10" x14ac:dyDescent="0.2">
      <c r="B23" s="45" t="s">
        <v>51</v>
      </c>
      <c r="C23" s="43">
        <f>-4124.96-610-1237.05-295.52</f>
        <v>-6267.5300000000007</v>
      </c>
      <c r="D23" s="43">
        <f>-46.63-179.8</f>
        <v>-226.43</v>
      </c>
      <c r="E23" s="43">
        <f>-2174.68-363.4-67.28-185.6-1085.76</f>
        <v>-3876.7200000000003</v>
      </c>
      <c r="F23" s="43"/>
      <c r="G23" s="43">
        <f t="shared" si="0"/>
        <v>-10370.68</v>
      </c>
      <c r="H23" s="43">
        <v>-12.94</v>
      </c>
      <c r="I23" s="43">
        <f>-103.5</f>
        <v>-103.5</v>
      </c>
      <c r="J23" s="44"/>
    </row>
    <row r="24" spans="1:10" x14ac:dyDescent="0.2">
      <c r="B24" s="45"/>
      <c r="C24" s="44">
        <f>SUM(C4:C23)</f>
        <v>-3461552.4600000004</v>
      </c>
      <c r="D24" s="44">
        <f>SUM(D4:D23)</f>
        <v>3125.2400000000002</v>
      </c>
      <c r="E24" s="44">
        <f>SUM(E4:E23)</f>
        <v>-11006.82</v>
      </c>
      <c r="F24" s="44">
        <f>SUM(F4:F23)</f>
        <v>12632.069999999992</v>
      </c>
      <c r="G24" s="43">
        <f t="shared" si="0"/>
        <v>-3456801.97</v>
      </c>
      <c r="H24" s="44">
        <f>SUM(H4:H23)</f>
        <v>373.62</v>
      </c>
      <c r="I24" s="44">
        <f>SUM(I4:I23)</f>
        <v>10401.089999999998</v>
      </c>
      <c r="J24" s="44">
        <f>SUM(J4:J23)</f>
        <v>1656.6899999999971</v>
      </c>
    </row>
    <row r="25" spans="1:10" x14ac:dyDescent="0.2">
      <c r="A25" s="2">
        <v>5</v>
      </c>
      <c r="B25" s="45" t="s">
        <v>75</v>
      </c>
      <c r="C25" s="43"/>
      <c r="D25" s="43">
        <v>617941.06000000006</v>
      </c>
      <c r="E25" s="43"/>
      <c r="F25" s="43"/>
      <c r="G25" s="43">
        <f t="shared" si="0"/>
        <v>617941.06000000006</v>
      </c>
      <c r="H25" s="43"/>
      <c r="I25" s="43"/>
      <c r="J25" s="43"/>
    </row>
    <row r="26" spans="1:10" x14ac:dyDescent="0.2">
      <c r="B26" s="45" t="s">
        <v>76</v>
      </c>
      <c r="C26" s="43"/>
      <c r="D26" s="43"/>
      <c r="E26" s="43"/>
      <c r="F26" s="43"/>
      <c r="G26" s="43">
        <f t="shared" si="0"/>
        <v>0</v>
      </c>
      <c r="H26" s="43"/>
      <c r="I26" s="43">
        <v>16272.35</v>
      </c>
      <c r="J26" s="43"/>
    </row>
    <row r="27" spans="1:10" x14ac:dyDescent="0.2">
      <c r="B27" s="45" t="s">
        <v>179</v>
      </c>
      <c r="C27" s="43">
        <v>6800</v>
      </c>
      <c r="D27" s="43"/>
      <c r="E27" s="43"/>
      <c r="F27" s="43"/>
      <c r="G27" s="43">
        <f t="shared" si="0"/>
        <v>6800</v>
      </c>
      <c r="H27" s="43"/>
      <c r="I27" s="43"/>
      <c r="J27" s="43"/>
    </row>
    <row r="28" spans="1:10" x14ac:dyDescent="0.2">
      <c r="B28" s="45" t="s">
        <v>77</v>
      </c>
      <c r="C28" s="43"/>
      <c r="D28" s="43"/>
      <c r="E28" s="43">
        <v>2150</v>
      </c>
      <c r="F28" s="43"/>
      <c r="G28" s="43">
        <f t="shared" si="0"/>
        <v>2150</v>
      </c>
      <c r="H28" s="43"/>
      <c r="I28" s="43"/>
      <c r="J28" s="43"/>
    </row>
    <row r="29" spans="1:10" x14ac:dyDescent="0.2">
      <c r="B29" s="45" t="s">
        <v>38</v>
      </c>
      <c r="C29" s="43">
        <v>-12139.28</v>
      </c>
      <c r="D29" s="43"/>
      <c r="E29" s="43"/>
      <c r="F29" s="43"/>
      <c r="G29" s="43">
        <f t="shared" si="0"/>
        <v>-12139.28</v>
      </c>
      <c r="H29" s="43"/>
      <c r="I29" s="43"/>
      <c r="J29" s="43"/>
    </row>
    <row r="30" spans="1:10" x14ac:dyDescent="0.2">
      <c r="B30" s="45" t="s">
        <v>57</v>
      </c>
      <c r="C30" s="43">
        <v>-36400</v>
      </c>
      <c r="D30" s="43"/>
      <c r="E30" s="43"/>
      <c r="F30" s="43"/>
      <c r="G30" s="43">
        <f t="shared" si="0"/>
        <v>-36400</v>
      </c>
      <c r="H30" s="43"/>
      <c r="I30" s="43"/>
      <c r="J30" s="43"/>
    </row>
    <row r="31" spans="1:10" x14ac:dyDescent="0.2">
      <c r="B31" s="45" t="s">
        <v>115</v>
      </c>
      <c r="C31" s="43"/>
      <c r="D31" s="43"/>
      <c r="E31" s="43"/>
      <c r="F31" s="43"/>
      <c r="G31" s="43">
        <f t="shared" si="0"/>
        <v>0</v>
      </c>
      <c r="H31" s="43"/>
      <c r="I31" s="43"/>
      <c r="J31" s="43"/>
    </row>
    <row r="32" spans="1:10" x14ac:dyDescent="0.2">
      <c r="B32" s="45" t="s">
        <v>116</v>
      </c>
      <c r="C32" s="43"/>
      <c r="D32" s="43"/>
      <c r="E32" s="43"/>
      <c r="F32" s="43">
        <v>-166667</v>
      </c>
      <c r="G32" s="43">
        <f t="shared" si="0"/>
        <v>-166667</v>
      </c>
      <c r="H32" s="43"/>
      <c r="I32" s="43"/>
      <c r="J32" s="43"/>
    </row>
    <row r="33" spans="1:10" x14ac:dyDescent="0.2">
      <c r="B33" s="45" t="s">
        <v>58</v>
      </c>
      <c r="C33" s="43">
        <v>-9500</v>
      </c>
      <c r="D33" s="43"/>
      <c r="E33" s="43"/>
      <c r="F33" s="43">
        <v>-59633.01</v>
      </c>
      <c r="G33" s="43">
        <f t="shared" si="0"/>
        <v>-69133.010000000009</v>
      </c>
      <c r="H33" s="43"/>
      <c r="I33" s="43"/>
      <c r="J33" s="43"/>
    </row>
    <row r="34" spans="1:10" x14ac:dyDescent="0.2">
      <c r="B34" s="45" t="s">
        <v>59</v>
      </c>
      <c r="C34" s="43"/>
      <c r="D34" s="43"/>
      <c r="E34" s="43"/>
      <c r="F34" s="43"/>
      <c r="G34" s="43">
        <f t="shared" si="0"/>
        <v>0</v>
      </c>
      <c r="H34" s="43"/>
      <c r="I34" s="43">
        <v>-10230.719999999999</v>
      </c>
      <c r="J34" s="43"/>
    </row>
    <row r="35" spans="1:10" x14ac:dyDescent="0.2">
      <c r="B35" s="45"/>
      <c r="C35" s="44">
        <f>SUM(C24:C34)</f>
        <v>-3512791.74</v>
      </c>
      <c r="D35" s="44">
        <f>SUM(D24:D34)</f>
        <v>621066.30000000005</v>
      </c>
      <c r="E35" s="44">
        <f>SUM(E24:E34)</f>
        <v>-8856.82</v>
      </c>
      <c r="F35" s="44">
        <f>SUM(F24:F34)</f>
        <v>-213667.94</v>
      </c>
      <c r="G35" s="43">
        <f t="shared" si="0"/>
        <v>-3114250.2</v>
      </c>
      <c r="H35" s="44">
        <f>SUM(H24:H34)</f>
        <v>373.62</v>
      </c>
      <c r="I35" s="44">
        <f>SUM(I24:I34)</f>
        <v>16442.72</v>
      </c>
      <c r="J35" s="44">
        <f>SUM(J24:J34)</f>
        <v>1656.6899999999971</v>
      </c>
    </row>
    <row r="36" spans="1:10" x14ac:dyDescent="0.2">
      <c r="A36" s="2">
        <v>6</v>
      </c>
      <c r="B36" s="45" t="s">
        <v>78</v>
      </c>
      <c r="C36" s="43"/>
      <c r="D36" s="43">
        <v>75683.990000000005</v>
      </c>
      <c r="E36" s="43"/>
      <c r="F36" s="43"/>
      <c r="G36" s="43">
        <f t="shared" si="0"/>
        <v>75683.990000000005</v>
      </c>
      <c r="H36" s="43"/>
      <c r="I36" s="43"/>
      <c r="J36" s="43"/>
    </row>
    <row r="37" spans="1:10" x14ac:dyDescent="0.2">
      <c r="B37" s="45" t="s">
        <v>79</v>
      </c>
      <c r="C37" s="43">
        <v>-226000</v>
      </c>
      <c r="D37" s="43"/>
      <c r="E37" s="43"/>
      <c r="F37" s="43">
        <v>226000</v>
      </c>
      <c r="G37" s="43">
        <f t="shared" si="0"/>
        <v>0</v>
      </c>
      <c r="H37" s="43"/>
      <c r="I37" s="43"/>
      <c r="J37" s="43"/>
    </row>
    <row r="38" spans="1:10" x14ac:dyDescent="0.2">
      <c r="B38" s="45" t="s">
        <v>80</v>
      </c>
      <c r="C38" s="43"/>
      <c r="D38" s="43">
        <v>-172000</v>
      </c>
      <c r="E38" s="43">
        <v>172000</v>
      </c>
      <c r="F38" s="43"/>
      <c r="G38" s="43">
        <f t="shared" si="0"/>
        <v>0</v>
      </c>
      <c r="H38" s="43"/>
      <c r="I38" s="43"/>
      <c r="J38" s="43"/>
    </row>
    <row r="39" spans="1:10" x14ac:dyDescent="0.2">
      <c r="B39" s="45" t="s">
        <v>71</v>
      </c>
      <c r="C39" s="43">
        <v>-51620</v>
      </c>
      <c r="D39" s="43"/>
      <c r="E39" s="43"/>
      <c r="F39" s="43"/>
      <c r="G39" s="43">
        <f t="shared" si="0"/>
        <v>-51620</v>
      </c>
      <c r="H39" s="43"/>
      <c r="I39" s="43"/>
      <c r="J39" s="43"/>
    </row>
    <row r="40" spans="1:10" x14ac:dyDescent="0.2">
      <c r="B40" s="45"/>
      <c r="C40" s="44">
        <f>SUM(C35:C39)</f>
        <v>-3790411.74</v>
      </c>
      <c r="D40" s="44">
        <f t="shared" ref="D40:J40" si="1">SUM(D35:D39)</f>
        <v>524750.29</v>
      </c>
      <c r="E40" s="44">
        <f t="shared" si="1"/>
        <v>163143.18</v>
      </c>
      <c r="F40" s="44">
        <f t="shared" si="1"/>
        <v>12332.059999999998</v>
      </c>
      <c r="G40" s="43">
        <f t="shared" si="0"/>
        <v>-3090186.21</v>
      </c>
      <c r="H40" s="44">
        <f t="shared" si="1"/>
        <v>373.62</v>
      </c>
      <c r="I40" s="44">
        <f t="shared" si="1"/>
        <v>16442.72</v>
      </c>
      <c r="J40" s="44">
        <f t="shared" si="1"/>
        <v>1656.6899999999971</v>
      </c>
    </row>
    <row r="41" spans="1:10" x14ac:dyDescent="0.2">
      <c r="A41" s="2">
        <v>7</v>
      </c>
      <c r="B41" s="45" t="s">
        <v>178</v>
      </c>
      <c r="C41" s="43">
        <v>98642.2</v>
      </c>
      <c r="D41" s="43"/>
      <c r="E41" s="43"/>
      <c r="F41" s="43"/>
      <c r="G41" s="43">
        <f t="shared" si="0"/>
        <v>98642.2</v>
      </c>
      <c r="H41" s="43"/>
      <c r="I41" s="43"/>
      <c r="J41" s="43"/>
    </row>
    <row r="42" spans="1:10" x14ac:dyDescent="0.2">
      <c r="B42" s="45" t="s">
        <v>99</v>
      </c>
      <c r="C42" s="43">
        <v>197844.93</v>
      </c>
      <c r="D42" s="43"/>
      <c r="E42" s="43"/>
      <c r="F42" s="43"/>
      <c r="G42" s="43">
        <f t="shared" si="0"/>
        <v>197844.93</v>
      </c>
      <c r="H42" s="43"/>
      <c r="I42" s="43"/>
      <c r="J42" s="43"/>
    </row>
    <row r="43" spans="1:10" x14ac:dyDescent="0.2">
      <c r="B43" s="45" t="s">
        <v>114</v>
      </c>
      <c r="C43" s="43"/>
      <c r="D43" s="43">
        <v>166600.35</v>
      </c>
      <c r="E43" s="43"/>
      <c r="F43" s="43"/>
      <c r="G43" s="43">
        <f t="shared" si="0"/>
        <v>166600.35</v>
      </c>
      <c r="H43" s="43"/>
      <c r="I43" s="43"/>
      <c r="J43" s="43"/>
    </row>
    <row r="44" spans="1:10" x14ac:dyDescent="0.2">
      <c r="B44" s="45" t="s">
        <v>41</v>
      </c>
      <c r="C44" s="56">
        <v>-327883.15999999997</v>
      </c>
      <c r="D44" s="43"/>
      <c r="E44" s="43"/>
      <c r="F44" s="43"/>
      <c r="G44" s="43">
        <f t="shared" si="0"/>
        <v>-327883.15999999997</v>
      </c>
      <c r="H44" s="43"/>
      <c r="I44" s="43"/>
      <c r="J44" s="43"/>
    </row>
    <row r="45" spans="1:10" x14ac:dyDescent="0.2">
      <c r="B45" s="45" t="s">
        <v>81</v>
      </c>
      <c r="C45" s="43">
        <v>-102014.28</v>
      </c>
      <c r="D45" s="43"/>
      <c r="E45" s="43"/>
      <c r="F45" s="43"/>
      <c r="G45" s="43">
        <f t="shared" si="0"/>
        <v>-102014.28</v>
      </c>
      <c r="H45" s="43"/>
      <c r="I45" s="43"/>
      <c r="J45" s="43"/>
    </row>
    <row r="46" spans="1:10" x14ac:dyDescent="0.2">
      <c r="B46" s="45" t="s">
        <v>86</v>
      </c>
      <c r="C46" s="43">
        <v>-4443.5200000000004</v>
      </c>
      <c r="D46" s="43"/>
      <c r="E46" s="43"/>
      <c r="F46" s="43"/>
      <c r="G46" s="43">
        <f t="shared" si="0"/>
        <v>-4443.5200000000004</v>
      </c>
      <c r="H46" s="43"/>
      <c r="I46" s="43"/>
      <c r="J46" s="43"/>
    </row>
    <row r="47" spans="1:10" x14ac:dyDescent="0.2">
      <c r="B47" s="45" t="s">
        <v>87</v>
      </c>
      <c r="C47" s="43">
        <v>-3005.79</v>
      </c>
      <c r="D47" s="43"/>
      <c r="E47" s="43"/>
      <c r="F47" s="43"/>
      <c r="G47" s="43">
        <f t="shared" si="0"/>
        <v>-3005.79</v>
      </c>
      <c r="H47" s="43"/>
      <c r="I47" s="43"/>
      <c r="J47" s="43"/>
    </row>
    <row r="48" spans="1:10" x14ac:dyDescent="0.2">
      <c r="B48" s="45" t="s">
        <v>88</v>
      </c>
      <c r="C48" s="43">
        <v>-8555.48</v>
      </c>
      <c r="D48" s="43"/>
      <c r="E48" s="43"/>
      <c r="F48" s="43"/>
      <c r="G48" s="43">
        <f t="shared" si="0"/>
        <v>-8555.48</v>
      </c>
      <c r="H48" s="43"/>
      <c r="I48" s="43"/>
      <c r="J48" s="43"/>
    </row>
    <row r="49" spans="2:10" x14ac:dyDescent="0.2">
      <c r="B49" s="45" t="s">
        <v>89</v>
      </c>
      <c r="C49" s="43">
        <v>-13309.25</v>
      </c>
      <c r="D49" s="43"/>
      <c r="E49" s="43"/>
      <c r="F49" s="43"/>
      <c r="G49" s="43">
        <f t="shared" si="0"/>
        <v>-13309.25</v>
      </c>
      <c r="H49" s="43"/>
      <c r="I49" s="43"/>
      <c r="J49" s="43"/>
    </row>
    <row r="50" spans="2:10" x14ac:dyDescent="0.2">
      <c r="B50" s="45" t="s">
        <v>90</v>
      </c>
      <c r="C50" s="43">
        <v>-1510</v>
      </c>
      <c r="D50" s="43"/>
      <c r="E50" s="43"/>
      <c r="F50" s="43"/>
      <c r="G50" s="43">
        <f t="shared" si="0"/>
        <v>-1510</v>
      </c>
      <c r="H50" s="43"/>
      <c r="I50" s="43"/>
      <c r="J50" s="43"/>
    </row>
    <row r="51" spans="2:10" x14ac:dyDescent="0.2">
      <c r="B51" s="45" t="s">
        <v>94</v>
      </c>
      <c r="C51" s="43">
        <v>-11399.32</v>
      </c>
      <c r="D51" s="43"/>
      <c r="E51" s="43"/>
      <c r="F51" s="43"/>
      <c r="G51" s="43">
        <f t="shared" si="0"/>
        <v>-11399.32</v>
      </c>
      <c r="H51" s="43"/>
      <c r="I51" s="43"/>
      <c r="J51" s="43"/>
    </row>
    <row r="52" spans="2:10" x14ac:dyDescent="0.2">
      <c r="B52" s="45" t="s">
        <v>95</v>
      </c>
      <c r="C52" s="43">
        <v>-24472.400000000001</v>
      </c>
      <c r="D52" s="43"/>
      <c r="E52" s="43"/>
      <c r="F52" s="43"/>
      <c r="G52" s="43">
        <f t="shared" si="0"/>
        <v>-24472.400000000001</v>
      </c>
      <c r="H52" s="43"/>
      <c r="I52" s="43"/>
      <c r="J52" s="43"/>
    </row>
    <row r="53" spans="2:10" x14ac:dyDescent="0.2">
      <c r="B53" s="45" t="s">
        <v>97</v>
      </c>
      <c r="C53" s="43">
        <v>-20000</v>
      </c>
      <c r="D53" s="43"/>
      <c r="E53" s="43"/>
      <c r="F53" s="43"/>
      <c r="G53" s="43">
        <f t="shared" si="0"/>
        <v>-20000</v>
      </c>
      <c r="H53" s="43"/>
      <c r="I53" s="43"/>
      <c r="J53" s="43"/>
    </row>
    <row r="54" spans="2:10" x14ac:dyDescent="0.2">
      <c r="B54" s="45" t="s">
        <v>85</v>
      </c>
      <c r="C54" s="43">
        <f>-109795+-2302+-70309</f>
        <v>-182406</v>
      </c>
      <c r="D54" s="43"/>
      <c r="E54" s="43"/>
      <c r="F54" s="43"/>
      <c r="G54" s="43">
        <f t="shared" si="0"/>
        <v>-182406</v>
      </c>
      <c r="H54" s="43"/>
      <c r="I54" s="43"/>
      <c r="J54" s="43"/>
    </row>
    <row r="55" spans="2:10" x14ac:dyDescent="0.2">
      <c r="B55" s="45" t="s">
        <v>43</v>
      </c>
      <c r="C55" s="43">
        <f>-17752.35*13.2211</f>
        <v>-234705.59458499998</v>
      </c>
      <c r="D55" s="43"/>
      <c r="E55" s="43"/>
      <c r="F55" s="43"/>
      <c r="G55" s="43">
        <f t="shared" si="0"/>
        <v>-234705.59458499998</v>
      </c>
      <c r="H55" s="43"/>
      <c r="I55" s="43"/>
      <c r="J55" s="43"/>
    </row>
    <row r="56" spans="2:10" x14ac:dyDescent="0.2">
      <c r="B56" s="45" t="s">
        <v>102</v>
      </c>
      <c r="C56" s="43">
        <f>-18860.82+-5733.5</f>
        <v>-24594.32</v>
      </c>
      <c r="D56" s="43"/>
      <c r="E56" s="43"/>
      <c r="F56" s="43"/>
      <c r="G56" s="43">
        <f t="shared" si="0"/>
        <v>-24594.32</v>
      </c>
      <c r="H56" s="43"/>
      <c r="I56" s="43"/>
      <c r="J56" s="43"/>
    </row>
    <row r="57" spans="2:10" x14ac:dyDescent="0.2">
      <c r="B57" s="45" t="s">
        <v>57</v>
      </c>
      <c r="C57" s="43">
        <v>-35380</v>
      </c>
      <c r="D57" s="43"/>
      <c r="E57" s="43"/>
      <c r="F57" s="43"/>
      <c r="G57" s="43">
        <f t="shared" si="0"/>
        <v>-35380</v>
      </c>
      <c r="H57" s="43"/>
      <c r="I57" s="43"/>
      <c r="J57" s="43"/>
    </row>
    <row r="58" spans="2:10" x14ac:dyDescent="0.2">
      <c r="B58" s="45" t="s">
        <v>103</v>
      </c>
      <c r="C58" s="43">
        <v>-23009.759999999998</v>
      </c>
      <c r="D58" s="43"/>
      <c r="E58" s="43"/>
      <c r="F58" s="43"/>
      <c r="G58" s="43">
        <f t="shared" si="0"/>
        <v>-23009.759999999998</v>
      </c>
      <c r="H58" s="43"/>
      <c r="I58" s="43"/>
      <c r="J58" s="43"/>
    </row>
    <row r="59" spans="2:10" x14ac:dyDescent="0.2">
      <c r="B59" s="45" t="s">
        <v>104</v>
      </c>
      <c r="C59" s="43">
        <v>-125548.66</v>
      </c>
      <c r="D59" s="43"/>
      <c r="E59" s="43"/>
      <c r="F59" s="43"/>
      <c r="G59" s="43">
        <f t="shared" si="0"/>
        <v>-125548.66</v>
      </c>
      <c r="H59" s="43"/>
      <c r="I59" s="43"/>
      <c r="J59" s="43"/>
    </row>
    <row r="60" spans="2:10" x14ac:dyDescent="0.2">
      <c r="B60" s="45" t="s">
        <v>105</v>
      </c>
      <c r="C60" s="43">
        <v>-93986.55</v>
      </c>
      <c r="D60" s="43"/>
      <c r="E60" s="43"/>
      <c r="F60" s="43"/>
      <c r="G60" s="43">
        <f t="shared" si="0"/>
        <v>-93986.55</v>
      </c>
      <c r="H60" s="43"/>
      <c r="I60" s="43"/>
      <c r="J60" s="43"/>
    </row>
    <row r="61" spans="2:10" x14ac:dyDescent="0.2">
      <c r="B61" s="45" t="s">
        <v>89</v>
      </c>
      <c r="C61" s="43">
        <v>-30000</v>
      </c>
      <c r="D61" s="43"/>
      <c r="E61" s="43"/>
      <c r="F61" s="43"/>
      <c r="G61" s="43">
        <f t="shared" si="0"/>
        <v>-30000</v>
      </c>
      <c r="H61" s="43"/>
      <c r="I61" s="43"/>
      <c r="J61" s="43"/>
    </row>
    <row r="62" spans="2:10" x14ac:dyDescent="0.2">
      <c r="B62" s="45" t="s">
        <v>106</v>
      </c>
      <c r="C62" s="43">
        <v>-10339.65</v>
      </c>
      <c r="D62" s="43"/>
      <c r="E62" s="43"/>
      <c r="F62" s="43"/>
      <c r="G62" s="43">
        <f t="shared" si="0"/>
        <v>-10339.65</v>
      </c>
      <c r="H62" s="43"/>
      <c r="I62" s="43"/>
      <c r="J62" s="43"/>
    </row>
    <row r="63" spans="2:10" x14ac:dyDescent="0.2">
      <c r="B63" s="45" t="s">
        <v>107</v>
      </c>
      <c r="C63" s="43">
        <v>-198.92</v>
      </c>
      <c r="D63" s="43"/>
      <c r="E63" s="43"/>
      <c r="F63" s="43"/>
      <c r="G63" s="43">
        <f t="shared" si="0"/>
        <v>-198.92</v>
      </c>
      <c r="H63" s="43"/>
      <c r="I63" s="43"/>
      <c r="J63" s="43"/>
    </row>
    <row r="64" spans="2:10" x14ac:dyDescent="0.2">
      <c r="B64" s="45" t="s">
        <v>96</v>
      </c>
      <c r="C64" s="43">
        <v>-258837.3</v>
      </c>
      <c r="D64" s="43"/>
      <c r="E64" s="43"/>
      <c r="F64" s="43"/>
      <c r="G64" s="43">
        <f t="shared" si="0"/>
        <v>-258837.3</v>
      </c>
      <c r="H64" s="43"/>
      <c r="I64" s="43"/>
      <c r="J64" s="43"/>
    </row>
    <row r="65" spans="2:10" x14ac:dyDescent="0.2">
      <c r="B65" s="45" t="s">
        <v>108</v>
      </c>
      <c r="C65" s="43">
        <v>-833571.85</v>
      </c>
      <c r="D65" s="43"/>
      <c r="E65" s="43"/>
      <c r="F65" s="43"/>
      <c r="G65" s="43">
        <f t="shared" si="0"/>
        <v>-833571.85</v>
      </c>
      <c r="H65" s="43"/>
      <c r="I65" s="43"/>
      <c r="J65" s="43"/>
    </row>
    <row r="66" spans="2:10" x14ac:dyDescent="0.2">
      <c r="B66" s="45" t="s">
        <v>109</v>
      </c>
      <c r="C66" s="43">
        <v>-24070</v>
      </c>
      <c r="D66" s="43"/>
      <c r="E66" s="43"/>
      <c r="F66" s="43"/>
      <c r="G66" s="43">
        <f t="shared" si="0"/>
        <v>-24070</v>
      </c>
      <c r="H66" s="43"/>
      <c r="I66" s="43"/>
      <c r="J66" s="43"/>
    </row>
    <row r="67" spans="2:10" x14ac:dyDescent="0.2">
      <c r="B67" s="45" t="s">
        <v>110</v>
      </c>
      <c r="C67" s="43">
        <v>-117786.86</v>
      </c>
      <c r="D67" s="43"/>
      <c r="E67" s="43"/>
      <c r="F67" s="43"/>
      <c r="G67" s="43">
        <f t="shared" si="0"/>
        <v>-117786.86</v>
      </c>
      <c r="H67" s="43"/>
      <c r="I67" s="43"/>
      <c r="J67" s="43"/>
    </row>
    <row r="68" spans="2:10" x14ac:dyDescent="0.2">
      <c r="B68" s="45" t="s">
        <v>112</v>
      </c>
      <c r="C68" s="43">
        <v>-62624.34</v>
      </c>
      <c r="D68" s="43"/>
      <c r="E68" s="43"/>
      <c r="F68" s="43"/>
      <c r="G68" s="43">
        <f t="shared" si="0"/>
        <v>-62624.34</v>
      </c>
      <c r="H68" s="43"/>
      <c r="I68" s="43"/>
      <c r="J68" s="43"/>
    </row>
    <row r="69" spans="2:10" x14ac:dyDescent="0.2">
      <c r="B69" s="45" t="s">
        <v>98</v>
      </c>
      <c r="C69" s="43">
        <v>-2784</v>
      </c>
      <c r="D69" s="43"/>
      <c r="E69" s="43"/>
      <c r="F69" s="43"/>
      <c r="G69" s="43">
        <f t="shared" si="0"/>
        <v>-2784</v>
      </c>
      <c r="H69" s="43"/>
      <c r="I69" s="43"/>
      <c r="J69" s="43"/>
    </row>
    <row r="70" spans="2:10" x14ac:dyDescent="0.2">
      <c r="B70" s="51" t="s">
        <v>52</v>
      </c>
      <c r="C70" s="43"/>
      <c r="D70" s="43">
        <v>-127074</v>
      </c>
      <c r="E70" s="43"/>
      <c r="F70" s="43"/>
      <c r="G70" s="43">
        <f t="shared" si="0"/>
        <v>-127074</v>
      </c>
      <c r="H70" s="43"/>
      <c r="I70" s="43"/>
      <c r="J70" s="43"/>
    </row>
    <row r="71" spans="2:10" x14ac:dyDescent="0.2">
      <c r="B71" s="51" t="s">
        <v>53</v>
      </c>
      <c r="C71" s="43">
        <v>-24576.38</v>
      </c>
      <c r="D71" s="43"/>
      <c r="E71" s="43"/>
      <c r="F71" s="43"/>
      <c r="G71" s="43">
        <f t="shared" si="0"/>
        <v>-24576.38</v>
      </c>
      <c r="H71" s="43"/>
      <c r="I71" s="43"/>
      <c r="J71" s="43"/>
    </row>
    <row r="72" spans="2:10" x14ac:dyDescent="0.2">
      <c r="B72" s="51" t="s">
        <v>54</v>
      </c>
      <c r="C72" s="43">
        <v>-17967.939999999999</v>
      </c>
      <c r="D72" s="43"/>
      <c r="E72" s="43"/>
      <c r="F72" s="43"/>
      <c r="G72" s="43">
        <f t="shared" si="0"/>
        <v>-17967.939999999999</v>
      </c>
      <c r="H72" s="43"/>
      <c r="I72" s="43"/>
      <c r="J72" s="43"/>
    </row>
    <row r="73" spans="2:10" x14ac:dyDescent="0.2">
      <c r="B73" s="51" t="s">
        <v>55</v>
      </c>
      <c r="C73" s="43">
        <v>-14216.96</v>
      </c>
      <c r="D73" s="43">
        <v>-1383.78</v>
      </c>
      <c r="E73" s="43"/>
      <c r="F73" s="43"/>
      <c r="G73" s="43">
        <f t="shared" si="0"/>
        <v>-15600.74</v>
      </c>
      <c r="H73" s="43"/>
      <c r="I73" s="43"/>
      <c r="J73" s="43"/>
    </row>
    <row r="74" spans="2:10" x14ac:dyDescent="0.2">
      <c r="B74" s="51" t="s">
        <v>56</v>
      </c>
      <c r="C74" s="43"/>
      <c r="D74" s="43">
        <f>-15455.84+-2442.03+-6000.22</f>
        <v>-23898.09</v>
      </c>
      <c r="E74" s="43"/>
      <c r="F74" s="43"/>
      <c r="G74" s="43">
        <f t="shared" si="0"/>
        <v>-23898.09</v>
      </c>
      <c r="H74" s="43"/>
      <c r="I74" s="43"/>
      <c r="J74" s="43"/>
    </row>
    <row r="75" spans="2:10" x14ac:dyDescent="0.2">
      <c r="B75" s="51" t="s">
        <v>60</v>
      </c>
      <c r="C75" s="43"/>
      <c r="D75" s="43">
        <v>-99871.82</v>
      </c>
      <c r="E75" s="43"/>
      <c r="F75" s="43"/>
      <c r="G75" s="43">
        <f t="shared" si="0"/>
        <v>-99871.82</v>
      </c>
      <c r="H75" s="43"/>
      <c r="I75" s="43"/>
      <c r="J75" s="43"/>
    </row>
    <row r="76" spans="2:10" x14ac:dyDescent="0.2">
      <c r="B76" s="51" t="s">
        <v>61</v>
      </c>
      <c r="C76" s="43">
        <v>-14210</v>
      </c>
      <c r="D76" s="43"/>
      <c r="E76" s="43"/>
      <c r="F76" s="43"/>
      <c r="G76" s="43">
        <f t="shared" si="0"/>
        <v>-14210</v>
      </c>
      <c r="H76" s="43"/>
      <c r="I76" s="43"/>
      <c r="J76" s="43"/>
    </row>
    <row r="77" spans="2:10" x14ac:dyDescent="0.2">
      <c r="B77" s="51" t="s">
        <v>62</v>
      </c>
      <c r="C77" s="43">
        <v>-20012.939999999999</v>
      </c>
      <c r="D77" s="43"/>
      <c r="E77" s="43"/>
      <c r="F77" s="43"/>
      <c r="G77" s="43">
        <f t="shared" si="0"/>
        <v>-20012.939999999999</v>
      </c>
      <c r="H77" s="43"/>
      <c r="I77" s="43"/>
      <c r="J77" s="43"/>
    </row>
    <row r="78" spans="2:10" x14ac:dyDescent="0.2">
      <c r="B78" s="51" t="s">
        <v>63</v>
      </c>
      <c r="C78" s="43"/>
      <c r="D78" s="43">
        <v>-7252.2</v>
      </c>
      <c r="E78" s="43"/>
      <c r="F78" s="43"/>
      <c r="G78" s="43">
        <f t="shared" si="0"/>
        <v>-7252.2</v>
      </c>
      <c r="H78" s="43"/>
      <c r="I78" s="43"/>
      <c r="J78" s="43"/>
    </row>
    <row r="79" spans="2:10" x14ac:dyDescent="0.2">
      <c r="B79" s="50" t="s">
        <v>65</v>
      </c>
      <c r="C79" s="43"/>
      <c r="D79" s="43"/>
      <c r="E79" s="43">
        <v>-170871.39</v>
      </c>
      <c r="F79" s="43"/>
      <c r="G79" s="43">
        <f t="shared" si="0"/>
        <v>-170871.39</v>
      </c>
      <c r="H79" s="43"/>
      <c r="I79" s="43"/>
      <c r="J79" s="43"/>
    </row>
    <row r="80" spans="2:10" x14ac:dyDescent="0.2">
      <c r="B80" s="50" t="s">
        <v>64</v>
      </c>
      <c r="C80" s="43">
        <v>-37189.4</v>
      </c>
      <c r="D80" s="43"/>
      <c r="E80" s="43"/>
      <c r="F80" s="43"/>
      <c r="G80" s="43">
        <f t="shared" si="0"/>
        <v>-37189.4</v>
      </c>
      <c r="H80" s="43"/>
      <c r="I80" s="43"/>
      <c r="J80" s="43"/>
    </row>
    <row r="81" spans="1:10" x14ac:dyDescent="0.2">
      <c r="B81" s="50" t="s">
        <v>66</v>
      </c>
      <c r="C81" s="43">
        <v>-32030.880000000001</v>
      </c>
      <c r="D81" s="43"/>
      <c r="E81" s="43"/>
      <c r="F81" s="43"/>
      <c r="G81" s="43">
        <f t="shared" si="0"/>
        <v>-32030.880000000001</v>
      </c>
      <c r="H81" s="43"/>
      <c r="I81" s="43"/>
      <c r="J81" s="43"/>
    </row>
    <row r="82" spans="1:10" x14ac:dyDescent="0.2">
      <c r="B82" s="50" t="s">
        <v>67</v>
      </c>
      <c r="C82" s="43">
        <f>-685.48+-963.36</f>
        <v>-1648.8400000000001</v>
      </c>
      <c r="D82" s="43"/>
      <c r="E82" s="43"/>
      <c r="F82" s="43"/>
      <c r="G82" s="43">
        <f t="shared" si="0"/>
        <v>-1648.8400000000001</v>
      </c>
      <c r="H82" s="43"/>
      <c r="I82" s="43"/>
      <c r="J82" s="43"/>
    </row>
    <row r="83" spans="1:10" x14ac:dyDescent="0.2">
      <c r="B83" s="50" t="s">
        <v>82</v>
      </c>
      <c r="C83" s="43">
        <v>-1345.8</v>
      </c>
      <c r="D83" s="43"/>
      <c r="E83" s="43"/>
      <c r="F83" s="43"/>
      <c r="G83" s="43">
        <f t="shared" si="0"/>
        <v>-1345.8</v>
      </c>
      <c r="H83" s="43"/>
      <c r="I83" s="43"/>
      <c r="J83" s="43"/>
    </row>
    <row r="84" spans="1:10" x14ac:dyDescent="0.2">
      <c r="B84" s="45" t="s">
        <v>83</v>
      </c>
      <c r="C84" s="43">
        <v>-1009.35</v>
      </c>
      <c r="D84" s="43"/>
      <c r="E84" s="43"/>
      <c r="F84" s="43"/>
      <c r="G84" s="43">
        <f t="shared" si="0"/>
        <v>-1009.35</v>
      </c>
      <c r="H84" s="43"/>
      <c r="I84" s="43"/>
      <c r="J84" s="43"/>
    </row>
    <row r="85" spans="1:10" x14ac:dyDescent="0.2">
      <c r="B85" s="45" t="s">
        <v>84</v>
      </c>
      <c r="C85" s="43">
        <v>-1295</v>
      </c>
      <c r="D85" s="43"/>
      <c r="E85" s="43"/>
      <c r="F85" s="43"/>
      <c r="G85" s="43">
        <f t="shared" si="0"/>
        <v>-1295</v>
      </c>
      <c r="H85" s="43"/>
      <c r="I85" s="43"/>
      <c r="J85" s="43"/>
    </row>
    <row r="86" spans="1:10" x14ac:dyDescent="0.2">
      <c r="B86" s="45" t="s">
        <v>91</v>
      </c>
      <c r="C86" s="43">
        <v>-1305</v>
      </c>
      <c r="D86" s="43"/>
      <c r="E86" s="43"/>
      <c r="F86" s="43"/>
      <c r="G86" s="43">
        <f t="shared" si="0"/>
        <v>-1305</v>
      </c>
      <c r="H86" s="43"/>
      <c r="I86" s="43"/>
      <c r="J86" s="43"/>
    </row>
    <row r="87" spans="1:10" x14ac:dyDescent="0.2">
      <c r="B87" s="45" t="s">
        <v>92</v>
      </c>
      <c r="C87" s="43">
        <v>-1000</v>
      </c>
      <c r="D87" s="43"/>
      <c r="E87" s="43"/>
      <c r="F87" s="43"/>
      <c r="G87" s="43">
        <f t="shared" si="0"/>
        <v>-1000</v>
      </c>
      <c r="H87" s="43"/>
      <c r="I87" s="43"/>
      <c r="J87" s="43"/>
    </row>
    <row r="88" spans="1:10" x14ac:dyDescent="0.2">
      <c r="B88" s="45" t="s">
        <v>93</v>
      </c>
      <c r="C88" s="43">
        <v>-2911.94</v>
      </c>
      <c r="D88" s="43"/>
      <c r="E88" s="43"/>
      <c r="F88" s="43"/>
      <c r="G88" s="43">
        <f t="shared" si="0"/>
        <v>-2911.94</v>
      </c>
      <c r="H88" s="43"/>
      <c r="I88" s="43"/>
      <c r="J88" s="43"/>
    </row>
    <row r="89" spans="1:10" x14ac:dyDescent="0.2">
      <c r="B89" s="45"/>
      <c r="C89" s="44">
        <f>SUM(C40:C88)</f>
        <v>-6241082.0445849998</v>
      </c>
      <c r="D89" s="44">
        <f>SUM(D40:D88)</f>
        <v>431870.75</v>
      </c>
      <c r="E89" s="44">
        <f>SUM(E40:E88)</f>
        <v>-7728.210000000021</v>
      </c>
      <c r="F89" s="44">
        <f>SUM(F40:F88)</f>
        <v>12332.059999999998</v>
      </c>
      <c r="G89" s="43">
        <f t="shared" si="0"/>
        <v>-5804607.4445850002</v>
      </c>
      <c r="H89" s="44">
        <f>SUM(H40:H88)</f>
        <v>373.62</v>
      </c>
      <c r="I89" s="44">
        <f>SUM(I40:I88)</f>
        <v>16442.72</v>
      </c>
      <c r="J89" s="44">
        <f>SUM(J40:J88)</f>
        <v>1656.6899999999971</v>
      </c>
    </row>
    <row r="90" spans="1:10" x14ac:dyDescent="0.2">
      <c r="A90" s="2">
        <v>10</v>
      </c>
      <c r="B90" s="43" t="s">
        <v>100</v>
      </c>
      <c r="C90" s="43">
        <v>143094.85</v>
      </c>
      <c r="D90" s="43"/>
      <c r="E90" s="43"/>
      <c r="F90" s="43"/>
      <c r="G90" s="43">
        <f t="shared" si="0"/>
        <v>143094.85</v>
      </c>
      <c r="H90" s="43"/>
      <c r="I90" s="43"/>
      <c r="J90" s="43"/>
    </row>
    <row r="91" spans="1:10" x14ac:dyDescent="0.2">
      <c r="B91" s="45" t="s">
        <v>119</v>
      </c>
      <c r="C91" s="43">
        <v>269841.13</v>
      </c>
      <c r="D91" s="43"/>
      <c r="E91" s="43"/>
      <c r="F91" s="43"/>
      <c r="G91" s="43">
        <f t="shared" ref="G91:G154" si="2">SUM(C91:F91)</f>
        <v>269841.13</v>
      </c>
      <c r="H91" s="43"/>
      <c r="I91" s="43"/>
      <c r="J91" s="43"/>
    </row>
    <row r="92" spans="1:10" x14ac:dyDescent="0.2">
      <c r="B92" s="45" t="s">
        <v>120</v>
      </c>
      <c r="C92" s="43">
        <v>405000</v>
      </c>
      <c r="D92" s="43"/>
      <c r="E92" s="43"/>
      <c r="F92" s="43"/>
      <c r="G92" s="43">
        <f t="shared" si="2"/>
        <v>405000</v>
      </c>
      <c r="H92" s="43"/>
      <c r="I92" s="43"/>
      <c r="J92" s="43"/>
    </row>
    <row r="93" spans="1:10" x14ac:dyDescent="0.2">
      <c r="B93" s="45" t="s">
        <v>118</v>
      </c>
      <c r="C93" s="43">
        <v>54249.95</v>
      </c>
      <c r="D93" s="43"/>
      <c r="E93" s="43"/>
      <c r="F93" s="43"/>
      <c r="G93" s="43">
        <f t="shared" si="2"/>
        <v>54249.95</v>
      </c>
      <c r="H93" s="43"/>
      <c r="I93" s="43"/>
      <c r="J93" s="43"/>
    </row>
    <row r="94" spans="1:10" x14ac:dyDescent="0.2">
      <c r="B94" s="45" t="s">
        <v>177</v>
      </c>
      <c r="C94" s="43"/>
      <c r="D94" s="43"/>
      <c r="E94" s="43"/>
      <c r="F94" s="43"/>
      <c r="G94" s="43">
        <f t="shared" si="2"/>
        <v>0</v>
      </c>
      <c r="H94" s="43"/>
      <c r="I94" s="43">
        <v>27738.400000000001</v>
      </c>
      <c r="J94" s="43"/>
    </row>
    <row r="95" spans="1:10" x14ac:dyDescent="0.2">
      <c r="B95" s="45" t="s">
        <v>117</v>
      </c>
      <c r="C95" s="43">
        <v>468993.8</v>
      </c>
      <c r="D95" s="43"/>
      <c r="E95" s="43"/>
      <c r="F95" s="43"/>
      <c r="G95" s="43">
        <f t="shared" si="2"/>
        <v>468993.8</v>
      </c>
      <c r="H95" s="43"/>
      <c r="I95" s="43"/>
      <c r="J95" s="43"/>
    </row>
    <row r="96" spans="1:10" x14ac:dyDescent="0.2">
      <c r="B96" s="45" t="s">
        <v>125</v>
      </c>
      <c r="C96" s="43"/>
      <c r="D96" s="43"/>
      <c r="E96" s="43"/>
      <c r="F96" s="43"/>
      <c r="G96" s="43">
        <f t="shared" si="2"/>
        <v>0</v>
      </c>
      <c r="H96" s="43"/>
      <c r="I96" s="43">
        <v>-10904</v>
      </c>
      <c r="J96" s="43"/>
    </row>
    <row r="97" spans="1:10" x14ac:dyDescent="0.2">
      <c r="B97" s="45" t="s">
        <v>111</v>
      </c>
      <c r="C97" s="43">
        <v>-11270.06</v>
      </c>
      <c r="D97" s="43"/>
      <c r="E97" s="43"/>
      <c r="F97" s="43"/>
      <c r="G97" s="43">
        <f t="shared" si="2"/>
        <v>-11270.06</v>
      </c>
      <c r="H97" s="43"/>
      <c r="I97" s="43"/>
      <c r="J97" s="43"/>
    </row>
    <row r="98" spans="1:10" x14ac:dyDescent="0.2">
      <c r="B98" s="45" t="s">
        <v>101</v>
      </c>
      <c r="C98" s="43">
        <v>-131126</v>
      </c>
      <c r="D98" s="43"/>
      <c r="E98" s="43"/>
      <c r="F98" s="43"/>
      <c r="G98" s="43">
        <f t="shared" si="2"/>
        <v>-131126</v>
      </c>
      <c r="H98" s="43"/>
      <c r="I98" s="43"/>
      <c r="J98" s="43"/>
    </row>
    <row r="99" spans="1:10" x14ac:dyDescent="0.2">
      <c r="B99" s="45" t="s">
        <v>102</v>
      </c>
      <c r="C99" s="43"/>
      <c r="D99" s="43">
        <v>-25500</v>
      </c>
      <c r="E99" s="43"/>
      <c r="F99" s="43"/>
      <c r="G99" s="43">
        <f t="shared" si="2"/>
        <v>-25500</v>
      </c>
      <c r="H99" s="43"/>
      <c r="I99" s="43"/>
      <c r="J99" s="43"/>
    </row>
    <row r="100" spans="1:10" x14ac:dyDescent="0.2">
      <c r="B100" s="45" t="s">
        <v>113</v>
      </c>
      <c r="C100" s="43"/>
      <c r="D100" s="43">
        <v>-91071.33</v>
      </c>
      <c r="E100" s="43"/>
      <c r="F100" s="43"/>
      <c r="G100" s="43">
        <f t="shared" si="2"/>
        <v>-91071.33</v>
      </c>
      <c r="H100" s="43"/>
      <c r="I100" s="43"/>
      <c r="J100" s="43"/>
    </row>
    <row r="101" spans="1:10" x14ac:dyDescent="0.2">
      <c r="B101" s="45" t="s">
        <v>121</v>
      </c>
      <c r="C101" s="43">
        <v>-13332.24</v>
      </c>
      <c r="D101" s="43"/>
      <c r="E101" s="43"/>
      <c r="F101" s="43"/>
      <c r="G101" s="43">
        <f t="shared" si="2"/>
        <v>-13332.24</v>
      </c>
      <c r="H101" s="43"/>
      <c r="I101" s="43"/>
      <c r="J101" s="43"/>
    </row>
    <row r="102" spans="1:10" x14ac:dyDescent="0.2">
      <c r="B102" s="45" t="s">
        <v>47</v>
      </c>
      <c r="C102" s="43">
        <v>-25579.86</v>
      </c>
      <c r="D102" s="43"/>
      <c r="E102" s="43"/>
      <c r="F102" s="43"/>
      <c r="G102" s="43">
        <f t="shared" si="2"/>
        <v>-25579.86</v>
      </c>
      <c r="H102" s="43"/>
      <c r="I102" s="43"/>
      <c r="J102" s="43"/>
    </row>
    <row r="103" spans="1:10" x14ac:dyDescent="0.2">
      <c r="B103" s="45"/>
      <c r="C103" s="44">
        <f>SUM(C89:C102)</f>
        <v>-5081210.4745850004</v>
      </c>
      <c r="D103" s="44">
        <f>SUM(D89:D102)</f>
        <v>315299.42</v>
      </c>
      <c r="E103" s="44">
        <f>SUM(E89:E102)</f>
        <v>-7728.210000000021</v>
      </c>
      <c r="F103" s="44">
        <f>AVERAGE(F89:F102)</f>
        <v>12332.059999999998</v>
      </c>
      <c r="G103" s="43">
        <f t="shared" si="2"/>
        <v>-4761307.2045850009</v>
      </c>
      <c r="H103" s="44">
        <f>SUM(H89:H102)</f>
        <v>373.62</v>
      </c>
      <c r="I103" s="44">
        <f>SUM(I89:I102)</f>
        <v>33277.120000000003</v>
      </c>
      <c r="J103" s="44">
        <f>SUM(J89:J102)</f>
        <v>1656.6899999999971</v>
      </c>
    </row>
    <row r="104" spans="1:10" x14ac:dyDescent="0.2">
      <c r="A104" s="2">
        <v>11</v>
      </c>
      <c r="B104" s="45" t="s">
        <v>147</v>
      </c>
      <c r="C104" s="43">
        <v>822.39</v>
      </c>
      <c r="D104" s="43"/>
      <c r="E104" s="43"/>
      <c r="F104" s="43"/>
      <c r="G104" s="43">
        <f t="shared" si="2"/>
        <v>822.39</v>
      </c>
      <c r="H104" s="43"/>
      <c r="I104" s="43"/>
      <c r="J104" s="43"/>
    </row>
    <row r="105" spans="1:10" x14ac:dyDescent="0.2">
      <c r="B105" s="45" t="s">
        <v>47</v>
      </c>
      <c r="C105" s="43">
        <v>15480</v>
      </c>
      <c r="D105" s="43"/>
      <c r="E105" s="43"/>
      <c r="F105" s="43"/>
      <c r="G105" s="43">
        <f t="shared" si="2"/>
        <v>15480</v>
      </c>
      <c r="H105" s="43"/>
      <c r="I105" s="43"/>
      <c r="J105" s="43"/>
    </row>
    <row r="106" spans="1:10" x14ac:dyDescent="0.2">
      <c r="B106" s="45" t="s">
        <v>145</v>
      </c>
      <c r="C106" s="43">
        <v>25500</v>
      </c>
      <c r="D106" s="43"/>
      <c r="E106" s="43"/>
      <c r="F106" s="43"/>
      <c r="G106" s="43">
        <f t="shared" si="2"/>
        <v>25500</v>
      </c>
      <c r="H106" s="43"/>
      <c r="I106" s="43"/>
      <c r="J106" s="43"/>
    </row>
    <row r="107" spans="1:10" x14ac:dyDescent="0.2">
      <c r="B107" s="45" t="s">
        <v>69</v>
      </c>
      <c r="C107" s="43">
        <v>-70894.820000000007</v>
      </c>
      <c r="D107" s="43"/>
      <c r="E107" s="43"/>
      <c r="F107" s="43"/>
      <c r="G107" s="43">
        <f t="shared" si="2"/>
        <v>-70894.820000000007</v>
      </c>
      <c r="H107" s="43"/>
      <c r="I107" s="43"/>
      <c r="J107" s="43"/>
    </row>
    <row r="108" spans="1:10" x14ac:dyDescent="0.2">
      <c r="B108" s="45" t="s">
        <v>121</v>
      </c>
      <c r="C108" s="43">
        <v>-10908.21</v>
      </c>
      <c r="D108" s="43"/>
      <c r="E108" s="43"/>
      <c r="F108" s="43"/>
      <c r="G108" s="43">
        <f t="shared" si="2"/>
        <v>-10908.21</v>
      </c>
      <c r="H108" s="43"/>
      <c r="I108" s="43"/>
      <c r="J108" s="43"/>
    </row>
    <row r="109" spans="1:10" x14ac:dyDescent="0.2">
      <c r="B109" s="45" t="s">
        <v>48</v>
      </c>
      <c r="C109" s="43">
        <v>-50165.36</v>
      </c>
      <c r="D109" s="43"/>
      <c r="E109" s="43"/>
      <c r="F109" s="43"/>
      <c r="G109" s="43">
        <f t="shared" si="2"/>
        <v>-50165.36</v>
      </c>
      <c r="H109" s="43"/>
      <c r="I109" s="43"/>
      <c r="J109" s="43"/>
    </row>
    <row r="110" spans="1:10" x14ac:dyDescent="0.2">
      <c r="B110" s="45" t="s">
        <v>102</v>
      </c>
      <c r="C110" s="43">
        <v>-6408.39</v>
      </c>
      <c r="D110" s="43"/>
      <c r="E110" s="43"/>
      <c r="F110" s="43"/>
      <c r="G110" s="43">
        <f t="shared" si="2"/>
        <v>-6408.39</v>
      </c>
      <c r="H110" s="43"/>
      <c r="I110" s="43"/>
      <c r="J110" s="43"/>
    </row>
    <row r="111" spans="1:10" x14ac:dyDescent="0.2">
      <c r="B111" s="45" t="s">
        <v>146</v>
      </c>
      <c r="C111" s="45">
        <v>-248.99</v>
      </c>
      <c r="D111" s="43"/>
      <c r="E111" s="43"/>
      <c r="F111" s="43"/>
      <c r="G111" s="43">
        <f t="shared" si="2"/>
        <v>-248.99</v>
      </c>
      <c r="H111" s="43"/>
      <c r="I111" s="43"/>
      <c r="J111" s="43"/>
    </row>
    <row r="112" spans="1:10" x14ac:dyDescent="0.2">
      <c r="B112" s="45"/>
      <c r="C112" s="44">
        <f>SUM(C103:C111)</f>
        <v>-5178033.8545850012</v>
      </c>
      <c r="D112" s="43">
        <f>SUM(D103:D111)</f>
        <v>315299.42</v>
      </c>
      <c r="E112" s="43">
        <f>SUM(E103:E111)</f>
        <v>-7728.210000000021</v>
      </c>
      <c r="F112" s="43">
        <f>SUM(F103:F111)</f>
        <v>12332.059999999998</v>
      </c>
      <c r="G112" s="43">
        <f t="shared" si="2"/>
        <v>-4858130.5845850017</v>
      </c>
      <c r="H112" s="43">
        <f>SUM(H103:H111)</f>
        <v>373.62</v>
      </c>
      <c r="I112" s="43">
        <f>SUM(I103:I111)</f>
        <v>33277.120000000003</v>
      </c>
      <c r="J112" s="43">
        <f>SUM(J103:J111)</f>
        <v>1656.6899999999971</v>
      </c>
    </row>
    <row r="113" spans="1:13" x14ac:dyDescent="0.2">
      <c r="A113" s="2">
        <v>12</v>
      </c>
      <c r="B113" s="45" t="s">
        <v>68</v>
      </c>
      <c r="C113" s="43">
        <v>-70091.929999999993</v>
      </c>
      <c r="D113" s="43"/>
      <c r="E113" s="43"/>
      <c r="F113" s="43"/>
      <c r="G113" s="43">
        <f t="shared" si="2"/>
        <v>-70091.929999999993</v>
      </c>
      <c r="H113" s="43"/>
      <c r="I113" s="43"/>
      <c r="J113" s="43"/>
    </row>
    <row r="114" spans="1:13" x14ac:dyDescent="0.2">
      <c r="B114" s="45" t="s">
        <v>132</v>
      </c>
      <c r="C114" s="43">
        <v>-121709.97</v>
      </c>
      <c r="D114" s="43"/>
      <c r="E114" s="43"/>
      <c r="F114" s="43"/>
      <c r="G114" s="43">
        <f t="shared" si="2"/>
        <v>-121709.97</v>
      </c>
      <c r="H114" s="43"/>
      <c r="I114" s="43"/>
      <c r="J114" s="43"/>
    </row>
    <row r="115" spans="1:13" x14ac:dyDescent="0.2">
      <c r="B115" s="45" t="s">
        <v>70</v>
      </c>
      <c r="C115" s="43">
        <f>-551996-141289</f>
        <v>-693285</v>
      </c>
      <c r="D115" s="43"/>
      <c r="E115" s="43"/>
      <c r="F115" s="43"/>
      <c r="G115" s="43">
        <f t="shared" si="2"/>
        <v>-693285</v>
      </c>
      <c r="H115" s="43"/>
      <c r="I115" s="43"/>
      <c r="J115" s="43"/>
    </row>
    <row r="116" spans="1:13" x14ac:dyDescent="0.2">
      <c r="B116" s="45" t="s">
        <v>113</v>
      </c>
      <c r="C116" s="43">
        <v>-20589.490000000002</v>
      </c>
      <c r="D116" s="43"/>
      <c r="E116" s="43"/>
      <c r="F116" s="43"/>
      <c r="G116" s="43">
        <f t="shared" si="2"/>
        <v>-20589.490000000002</v>
      </c>
      <c r="H116" s="43"/>
      <c r="I116" s="43"/>
      <c r="J116" s="43"/>
    </row>
    <row r="117" spans="1:13" x14ac:dyDescent="0.2">
      <c r="B117" s="45"/>
      <c r="C117" s="44">
        <f>SUM(C112:C116)</f>
        <v>-6083710.2445850009</v>
      </c>
      <c r="D117" s="44">
        <f>SUM(D112:D116)</f>
        <v>315299.42</v>
      </c>
      <c r="E117" s="44">
        <f>SUM(E112:E116)</f>
        <v>-7728.210000000021</v>
      </c>
      <c r="F117" s="44">
        <f>SUM(F112:F116)</f>
        <v>12332.059999999998</v>
      </c>
      <c r="G117" s="43">
        <f t="shared" si="2"/>
        <v>-5763806.9745850014</v>
      </c>
      <c r="H117" s="44">
        <f>SUM(H112:H116)</f>
        <v>373.62</v>
      </c>
      <c r="I117" s="44">
        <f>SUM(I112:I116)</f>
        <v>33277.120000000003</v>
      </c>
      <c r="J117" s="44">
        <f>SUM(J112:J116)</f>
        <v>1656.6899999999971</v>
      </c>
    </row>
    <row r="118" spans="1:13" x14ac:dyDescent="0.2">
      <c r="A118" s="2">
        <v>13</v>
      </c>
      <c r="B118" s="45" t="s">
        <v>157</v>
      </c>
      <c r="C118" s="43">
        <v>1596861.61</v>
      </c>
      <c r="D118" s="43"/>
      <c r="E118" s="43"/>
      <c r="F118" s="43"/>
      <c r="G118" s="43">
        <f t="shared" si="2"/>
        <v>1596861.61</v>
      </c>
      <c r="H118" s="43"/>
      <c r="I118" s="43"/>
      <c r="J118" s="43"/>
    </row>
    <row r="119" spans="1:13" x14ac:dyDescent="0.2">
      <c r="B119" s="45" t="s">
        <v>153</v>
      </c>
      <c r="C119" s="60">
        <v>-2407.09</v>
      </c>
      <c r="D119" s="45"/>
      <c r="E119" s="43"/>
      <c r="F119" s="43"/>
      <c r="G119" s="43">
        <f t="shared" si="2"/>
        <v>-2407.09</v>
      </c>
      <c r="H119" s="43"/>
      <c r="I119" s="43"/>
      <c r="J119" s="43"/>
    </row>
    <row r="120" spans="1:13" x14ac:dyDescent="0.2">
      <c r="B120" s="45" t="s">
        <v>151</v>
      </c>
      <c r="C120" s="60">
        <v>-6218.75</v>
      </c>
      <c r="D120" s="59"/>
      <c r="E120" s="59"/>
      <c r="F120" s="59"/>
      <c r="G120" s="43">
        <f t="shared" si="2"/>
        <v>-6218.75</v>
      </c>
      <c r="H120" s="59"/>
      <c r="I120" s="59"/>
      <c r="J120" s="59"/>
      <c r="K120" s="59"/>
      <c r="L120" s="45"/>
      <c r="M120" s="45"/>
    </row>
    <row r="121" spans="1:13" x14ac:dyDescent="0.2">
      <c r="B121" s="45" t="s">
        <v>154</v>
      </c>
      <c r="C121" s="60">
        <v>-13920</v>
      </c>
      <c r="D121" s="59"/>
      <c r="E121" s="59"/>
      <c r="F121" s="59"/>
      <c r="G121" s="43">
        <f t="shared" si="2"/>
        <v>-13920</v>
      </c>
      <c r="H121" s="59"/>
      <c r="I121" s="59"/>
      <c r="J121" s="59"/>
      <c r="K121" s="59"/>
      <c r="L121" s="45"/>
      <c r="M121" s="45"/>
    </row>
    <row r="122" spans="1:13" x14ac:dyDescent="0.2">
      <c r="B122" s="45" t="s">
        <v>155</v>
      </c>
      <c r="C122" s="60">
        <v>-1481</v>
      </c>
      <c r="D122" s="59"/>
      <c r="E122" s="59"/>
      <c r="F122" s="59"/>
      <c r="G122" s="43">
        <f t="shared" si="2"/>
        <v>-1481</v>
      </c>
      <c r="H122" s="59"/>
      <c r="I122" s="59"/>
      <c r="J122" s="59"/>
      <c r="K122" s="59"/>
      <c r="L122" s="45"/>
      <c r="M122" s="45"/>
    </row>
    <row r="123" spans="1:13" x14ac:dyDescent="0.2">
      <c r="B123" s="45" t="s">
        <v>152</v>
      </c>
      <c r="C123" s="60">
        <v>-6910.19</v>
      </c>
      <c r="D123" s="59"/>
      <c r="E123" s="59"/>
      <c r="F123" s="59"/>
      <c r="G123" s="43">
        <f t="shared" si="2"/>
        <v>-6910.19</v>
      </c>
      <c r="H123" s="59"/>
      <c r="I123" s="59"/>
      <c r="J123" s="59"/>
      <c r="K123" s="59"/>
      <c r="L123" s="45"/>
      <c r="M123" s="45"/>
    </row>
    <row r="124" spans="1:13" x14ac:dyDescent="0.2">
      <c r="B124" s="45" t="s">
        <v>156</v>
      </c>
      <c r="C124" s="60">
        <v>-8000</v>
      </c>
      <c r="D124" s="59"/>
      <c r="E124" s="59"/>
      <c r="F124" s="59"/>
      <c r="G124" s="43">
        <f t="shared" si="2"/>
        <v>-8000</v>
      </c>
      <c r="H124" s="59"/>
      <c r="I124" s="59"/>
      <c r="J124" s="59"/>
      <c r="K124" s="59"/>
      <c r="L124" s="45"/>
      <c r="M124" s="45"/>
    </row>
    <row r="125" spans="1:13" x14ac:dyDescent="0.2">
      <c r="B125" s="45" t="s">
        <v>85</v>
      </c>
      <c r="C125" s="43">
        <f>-56066.12-3811.12</f>
        <v>-59877.240000000005</v>
      </c>
      <c r="D125" s="43"/>
      <c r="E125" s="43"/>
      <c r="F125" s="43"/>
      <c r="G125" s="43">
        <f t="shared" si="2"/>
        <v>-59877.240000000005</v>
      </c>
      <c r="H125" s="43"/>
      <c r="I125" s="43"/>
      <c r="J125" s="43"/>
    </row>
    <row r="126" spans="1:13" x14ac:dyDescent="0.2">
      <c r="B126" s="45" t="s">
        <v>162</v>
      </c>
      <c r="C126" s="43">
        <v>-362389.58</v>
      </c>
      <c r="D126" s="43"/>
      <c r="E126" s="43"/>
      <c r="F126" s="43"/>
      <c r="G126" s="43">
        <f t="shared" si="2"/>
        <v>-362389.58</v>
      </c>
      <c r="H126" s="43"/>
      <c r="I126" s="43"/>
      <c r="J126" s="43"/>
    </row>
    <row r="127" spans="1:13" x14ac:dyDescent="0.2">
      <c r="B127" s="45" t="s">
        <v>166</v>
      </c>
      <c r="C127" s="43">
        <v>-8753.27</v>
      </c>
      <c r="D127" s="43"/>
      <c r="E127" s="43"/>
      <c r="F127" s="43"/>
      <c r="G127" s="43">
        <f t="shared" si="2"/>
        <v>-8753.27</v>
      </c>
      <c r="H127" s="43"/>
      <c r="I127" s="43"/>
      <c r="J127" s="43"/>
    </row>
    <row r="128" spans="1:13" x14ac:dyDescent="0.2">
      <c r="B128" s="45"/>
      <c r="C128" s="44">
        <f>SUM(C117:C127)</f>
        <v>-4956805.7545850007</v>
      </c>
      <c r="D128" s="44">
        <f>SUM(D117:D127)</f>
        <v>315299.42</v>
      </c>
      <c r="E128" s="44">
        <f>SUM(E117:E127)</f>
        <v>-7728.210000000021</v>
      </c>
      <c r="F128" s="44">
        <f>SUM(F117:F127)</f>
        <v>12332.059999999998</v>
      </c>
      <c r="G128" s="43">
        <f t="shared" si="2"/>
        <v>-4636902.4845850011</v>
      </c>
      <c r="H128" s="44">
        <f>SUM(H117:H127)</f>
        <v>373.62</v>
      </c>
      <c r="I128" s="44">
        <f>SUM(I117:I127)</f>
        <v>33277.120000000003</v>
      </c>
      <c r="J128" s="44">
        <f>SUM(J117:J127)</f>
        <v>1656.6899999999971</v>
      </c>
    </row>
    <row r="129" spans="1:10" x14ac:dyDescent="0.2">
      <c r="B129" s="45"/>
      <c r="C129" s="44"/>
      <c r="D129" s="44"/>
      <c r="E129" s="44"/>
      <c r="F129" s="44"/>
      <c r="G129" s="43"/>
      <c r="H129" s="44"/>
      <c r="I129" s="44"/>
      <c r="J129" s="44"/>
    </row>
    <row r="130" spans="1:10" x14ac:dyDescent="0.2">
      <c r="A130" s="2">
        <v>14</v>
      </c>
      <c r="B130" s="45" t="s">
        <v>99</v>
      </c>
      <c r="C130" s="43">
        <v>214192.55</v>
      </c>
      <c r="D130" s="43"/>
      <c r="E130" s="43"/>
      <c r="F130" s="43"/>
      <c r="G130" s="43">
        <f t="shared" si="2"/>
        <v>214192.55</v>
      </c>
      <c r="H130" s="43"/>
      <c r="I130" s="43"/>
      <c r="J130" s="43"/>
    </row>
    <row r="131" spans="1:10" x14ac:dyDescent="0.2">
      <c r="B131" s="45" t="s">
        <v>175</v>
      </c>
      <c r="C131" s="43"/>
      <c r="D131" s="43">
        <v>116171.33</v>
      </c>
      <c r="E131" s="43"/>
      <c r="F131" s="43"/>
      <c r="G131" s="43">
        <f t="shared" si="2"/>
        <v>116171.33</v>
      </c>
      <c r="H131" s="43"/>
      <c r="I131" s="43"/>
      <c r="J131" s="43"/>
    </row>
    <row r="132" spans="1:10" x14ac:dyDescent="0.2">
      <c r="B132" s="45" t="s">
        <v>159</v>
      </c>
      <c r="C132" s="43">
        <v>-778000</v>
      </c>
      <c r="D132" s="43"/>
      <c r="E132" s="43">
        <v>778000</v>
      </c>
      <c r="F132" s="43"/>
      <c r="G132" s="43">
        <f t="shared" si="2"/>
        <v>0</v>
      </c>
      <c r="H132" s="43"/>
      <c r="I132" s="43"/>
      <c r="J132" s="43"/>
    </row>
    <row r="133" spans="1:10" x14ac:dyDescent="0.2">
      <c r="B133" s="45" t="s">
        <v>160</v>
      </c>
      <c r="C133" s="43">
        <v>-900000</v>
      </c>
      <c r="D133" s="43">
        <v>900000</v>
      </c>
      <c r="E133" s="43"/>
      <c r="F133" s="43"/>
      <c r="G133" s="43">
        <f t="shared" si="2"/>
        <v>0</v>
      </c>
      <c r="H133" s="43"/>
      <c r="I133" s="43"/>
      <c r="J133" s="43"/>
    </row>
    <row r="134" spans="1:10" x14ac:dyDescent="0.2">
      <c r="B134" s="45" t="s">
        <v>180</v>
      </c>
      <c r="C134" s="43">
        <v>350000</v>
      </c>
      <c r="D134" s="43">
        <v>-350000</v>
      </c>
      <c r="E134" s="43"/>
      <c r="F134" s="43"/>
      <c r="G134" s="43"/>
      <c r="H134" s="43"/>
      <c r="I134" s="43"/>
      <c r="J134" s="43"/>
    </row>
    <row r="135" spans="1:10" x14ac:dyDescent="0.2">
      <c r="B135" s="45" t="s">
        <v>161</v>
      </c>
      <c r="C135" s="43"/>
      <c r="D135" s="43">
        <v>166600.35</v>
      </c>
      <c r="E135" s="43"/>
      <c r="F135" s="43"/>
      <c r="G135" s="43">
        <f t="shared" si="2"/>
        <v>166600.35</v>
      </c>
      <c r="H135" s="43"/>
      <c r="I135" s="43"/>
      <c r="J135" s="43"/>
    </row>
    <row r="136" spans="1:10" x14ac:dyDescent="0.2">
      <c r="B136" s="45" t="s">
        <v>176</v>
      </c>
      <c r="C136" s="43"/>
      <c r="D136" s="43"/>
      <c r="E136" s="43"/>
      <c r="F136" s="43"/>
      <c r="G136" s="43">
        <f t="shared" si="2"/>
        <v>0</v>
      </c>
      <c r="H136" s="43"/>
      <c r="I136" s="43">
        <f>12752.74+6334.33+5717.71</f>
        <v>24804.78</v>
      </c>
      <c r="J136" s="43"/>
    </row>
    <row r="137" spans="1:10" x14ac:dyDescent="0.2">
      <c r="B137" s="50" t="s">
        <v>122</v>
      </c>
      <c r="C137" s="43"/>
      <c r="D137" s="43"/>
      <c r="E137" s="43">
        <v>-459675.22</v>
      </c>
      <c r="F137" s="43"/>
      <c r="G137" s="43">
        <f t="shared" si="2"/>
        <v>-459675.22</v>
      </c>
      <c r="H137" s="43"/>
      <c r="I137" s="43"/>
      <c r="J137" s="43"/>
    </row>
    <row r="138" spans="1:10" x14ac:dyDescent="0.2">
      <c r="B138" s="50" t="s">
        <v>127</v>
      </c>
      <c r="C138" s="43">
        <v>-84927.62</v>
      </c>
      <c r="D138" s="43"/>
      <c r="E138" s="43"/>
      <c r="F138" s="43"/>
      <c r="G138" s="43">
        <f t="shared" si="2"/>
        <v>-84927.62</v>
      </c>
      <c r="H138" s="43"/>
      <c r="I138" s="43"/>
      <c r="J138" s="43"/>
    </row>
    <row r="139" spans="1:10" x14ac:dyDescent="0.2">
      <c r="B139" s="50" t="s">
        <v>128</v>
      </c>
      <c r="C139" s="43">
        <v>-60716.2</v>
      </c>
      <c r="D139" s="43"/>
      <c r="E139" s="43"/>
      <c r="F139" s="43"/>
      <c r="G139" s="43">
        <f t="shared" si="2"/>
        <v>-60716.2</v>
      </c>
      <c r="H139" s="43"/>
      <c r="I139" s="43"/>
      <c r="J139" s="43"/>
    </row>
    <row r="140" spans="1:10" x14ac:dyDescent="0.2">
      <c r="B140" s="50" t="s">
        <v>129</v>
      </c>
      <c r="C140" s="43"/>
      <c r="D140" s="43">
        <f>-1124.47-1158.93-2626.31-1061.2-2473.97-2320.04-5541.47</f>
        <v>-16306.39</v>
      </c>
      <c r="E140" s="43"/>
      <c r="F140" s="43"/>
      <c r="G140" s="43">
        <f t="shared" si="2"/>
        <v>-16306.39</v>
      </c>
      <c r="H140" s="43"/>
      <c r="I140" s="43"/>
      <c r="J140" s="43"/>
    </row>
    <row r="141" spans="1:10" x14ac:dyDescent="0.2">
      <c r="B141" s="50" t="s">
        <v>123</v>
      </c>
      <c r="C141" s="43"/>
      <c r="D141" s="43">
        <v>-60971.95</v>
      </c>
      <c r="E141" s="43"/>
      <c r="F141" s="43"/>
      <c r="G141" s="43">
        <f t="shared" si="2"/>
        <v>-60971.95</v>
      </c>
      <c r="H141" s="43"/>
      <c r="I141" s="43"/>
      <c r="J141" s="43"/>
    </row>
    <row r="142" spans="1:10" x14ac:dyDescent="0.2">
      <c r="B142" s="50" t="s">
        <v>149</v>
      </c>
      <c r="C142" s="43"/>
      <c r="D142" s="43">
        <v>-1001.53</v>
      </c>
      <c r="E142" s="43"/>
      <c r="F142" s="43"/>
      <c r="G142" s="43">
        <f t="shared" si="2"/>
        <v>-1001.53</v>
      </c>
      <c r="H142" s="43"/>
      <c r="I142" s="43"/>
      <c r="J142" s="43"/>
    </row>
    <row r="143" spans="1:10" x14ac:dyDescent="0.2">
      <c r="B143" s="50" t="s">
        <v>150</v>
      </c>
      <c r="C143" s="43"/>
      <c r="D143" s="43">
        <v>-848.03</v>
      </c>
      <c r="E143" s="43"/>
      <c r="F143" s="43"/>
      <c r="G143" s="43">
        <f t="shared" si="2"/>
        <v>-848.03</v>
      </c>
      <c r="H143" s="43"/>
      <c r="I143" s="43"/>
      <c r="J143" s="43"/>
    </row>
    <row r="144" spans="1:10" x14ac:dyDescent="0.2">
      <c r="B144" s="50" t="s">
        <v>124</v>
      </c>
      <c r="C144" s="43"/>
      <c r="D144" s="43"/>
      <c r="E144" s="43">
        <v>-172304.1</v>
      </c>
      <c r="F144" s="43"/>
      <c r="G144" s="43">
        <f t="shared" si="2"/>
        <v>-172304.1</v>
      </c>
      <c r="H144" s="43"/>
      <c r="I144" s="43"/>
      <c r="J144" s="43"/>
    </row>
    <row r="145" spans="2:10" x14ac:dyDescent="0.2">
      <c r="B145" s="50" t="s">
        <v>133</v>
      </c>
      <c r="C145" s="43">
        <v>-39077.839999999997</v>
      </c>
      <c r="D145" s="43"/>
      <c r="E145" s="43"/>
      <c r="F145" s="43"/>
      <c r="G145" s="43">
        <f t="shared" si="2"/>
        <v>-39077.839999999997</v>
      </c>
      <c r="H145" s="43"/>
      <c r="I145" s="43"/>
      <c r="J145" s="43"/>
    </row>
    <row r="146" spans="2:10" x14ac:dyDescent="0.2">
      <c r="B146" s="50" t="s">
        <v>126</v>
      </c>
      <c r="C146" s="43">
        <v>-32097.759999999998</v>
      </c>
      <c r="D146" s="43"/>
      <c r="E146" s="43"/>
      <c r="F146" s="43"/>
      <c r="G146" s="43">
        <f t="shared" si="2"/>
        <v>-32097.759999999998</v>
      </c>
      <c r="H146" s="43"/>
      <c r="I146" s="43"/>
      <c r="J146" s="43"/>
    </row>
    <row r="147" spans="2:10" x14ac:dyDescent="0.2">
      <c r="B147" s="50" t="s">
        <v>131</v>
      </c>
      <c r="C147" s="43"/>
      <c r="D147" s="46">
        <v>-963.36</v>
      </c>
      <c r="E147" s="43"/>
      <c r="F147" s="43"/>
      <c r="G147" s="43">
        <f t="shared" si="2"/>
        <v>-963.36</v>
      </c>
      <c r="H147" s="43"/>
      <c r="I147" s="43"/>
      <c r="J147" s="43"/>
    </row>
    <row r="148" spans="2:10" x14ac:dyDescent="0.2">
      <c r="B148" s="50" t="s">
        <v>130</v>
      </c>
      <c r="C148" s="43"/>
      <c r="D148" s="43"/>
      <c r="E148" s="43"/>
      <c r="F148" s="43"/>
      <c r="G148" s="43">
        <f t="shared" si="2"/>
        <v>0</v>
      </c>
      <c r="H148" s="43"/>
      <c r="I148" s="43"/>
      <c r="J148" s="43"/>
    </row>
    <row r="149" spans="2:10" x14ac:dyDescent="0.2">
      <c r="B149" s="57" t="s">
        <v>134</v>
      </c>
      <c r="C149" s="43"/>
      <c r="D149" s="43"/>
      <c r="E149" s="43">
        <v>-145807.65</v>
      </c>
      <c r="F149" s="43"/>
      <c r="G149" s="43">
        <f t="shared" si="2"/>
        <v>-145807.65</v>
      </c>
      <c r="H149" s="43"/>
      <c r="I149" s="43"/>
      <c r="J149" s="43"/>
    </row>
    <row r="150" spans="2:10" x14ac:dyDescent="0.2">
      <c r="B150" s="57" t="s">
        <v>135</v>
      </c>
      <c r="C150" s="43">
        <v>-16277.06</v>
      </c>
      <c r="D150" s="43"/>
      <c r="E150" s="43"/>
      <c r="F150" s="43"/>
      <c r="G150" s="43">
        <f t="shared" si="2"/>
        <v>-16277.06</v>
      </c>
      <c r="H150" s="43"/>
      <c r="I150" s="43"/>
      <c r="J150" s="43"/>
    </row>
    <row r="151" spans="2:10" x14ac:dyDescent="0.2">
      <c r="B151" s="57" t="s">
        <v>136</v>
      </c>
      <c r="C151" s="43">
        <f>-12220-1132.75</f>
        <v>-13352.75</v>
      </c>
      <c r="D151" s="43"/>
      <c r="E151" s="43"/>
      <c r="F151" s="43"/>
      <c r="G151" s="43">
        <f t="shared" si="2"/>
        <v>-13352.75</v>
      </c>
      <c r="H151" s="43"/>
      <c r="I151" s="43"/>
      <c r="J151" s="43"/>
    </row>
    <row r="152" spans="2:10" x14ac:dyDescent="0.2">
      <c r="B152" s="57" t="s">
        <v>137</v>
      </c>
      <c r="C152" s="43"/>
      <c r="D152" s="43">
        <f>-44031.17-1559.62</f>
        <v>-45590.79</v>
      </c>
      <c r="E152" s="43"/>
      <c r="F152" s="43"/>
      <c r="G152" s="43">
        <f t="shared" si="2"/>
        <v>-45590.79</v>
      </c>
      <c r="H152" s="43"/>
      <c r="I152" s="43"/>
      <c r="J152" s="43"/>
    </row>
    <row r="153" spans="2:10" x14ac:dyDescent="0.2">
      <c r="B153" s="57" t="s">
        <v>158</v>
      </c>
      <c r="C153" s="43"/>
      <c r="D153" s="43">
        <v>-1641.24</v>
      </c>
      <c r="E153" s="43"/>
      <c r="F153" s="43"/>
      <c r="G153" s="43">
        <f t="shared" si="2"/>
        <v>-1641.24</v>
      </c>
      <c r="H153" s="43"/>
      <c r="I153" s="43"/>
      <c r="J153" s="43"/>
    </row>
    <row r="154" spans="2:10" x14ac:dyDescent="0.2">
      <c r="B154" s="58" t="s">
        <v>138</v>
      </c>
      <c r="C154" s="43"/>
      <c r="D154" s="43">
        <v>-104871.75</v>
      </c>
      <c r="E154" s="43"/>
      <c r="F154" s="43"/>
      <c r="G154" s="43">
        <f t="shared" si="2"/>
        <v>-104871.75</v>
      </c>
      <c r="H154" s="43"/>
      <c r="I154" s="43"/>
      <c r="J154" s="43"/>
    </row>
    <row r="155" spans="2:10" x14ac:dyDescent="0.2">
      <c r="B155" s="58" t="s">
        <v>139</v>
      </c>
      <c r="C155" s="43">
        <v>-22816.9</v>
      </c>
      <c r="D155" s="43"/>
      <c r="E155" s="43"/>
      <c r="F155" s="43"/>
      <c r="G155" s="43">
        <f t="shared" ref="G155:G223" si="3">SUM(C155:F155)</f>
        <v>-22816.9</v>
      </c>
      <c r="H155" s="43"/>
      <c r="I155" s="43"/>
      <c r="J155" s="43"/>
    </row>
    <row r="156" spans="2:10" x14ac:dyDescent="0.2">
      <c r="B156" s="58" t="s">
        <v>140</v>
      </c>
      <c r="C156" s="43">
        <v>-13910</v>
      </c>
      <c r="D156" s="43"/>
      <c r="E156" s="43"/>
      <c r="F156" s="43"/>
      <c r="G156" s="43">
        <f t="shared" si="3"/>
        <v>-13910</v>
      </c>
      <c r="H156" s="43"/>
      <c r="I156" s="43"/>
      <c r="J156" s="43"/>
    </row>
    <row r="157" spans="2:10" x14ac:dyDescent="0.2">
      <c r="B157" s="58" t="s">
        <v>141</v>
      </c>
      <c r="C157" s="43"/>
      <c r="D157" s="43"/>
      <c r="E157" s="43"/>
      <c r="F157" s="43"/>
      <c r="G157" s="43">
        <f t="shared" si="3"/>
        <v>0</v>
      </c>
      <c r="H157" s="43"/>
      <c r="I157" s="43"/>
      <c r="J157" s="43"/>
    </row>
    <row r="158" spans="2:10" x14ac:dyDescent="0.2">
      <c r="B158" s="58" t="s">
        <v>142</v>
      </c>
      <c r="C158" s="43"/>
      <c r="D158" s="43"/>
      <c r="E158" s="43"/>
      <c r="F158" s="43"/>
      <c r="G158" s="43">
        <f t="shared" si="3"/>
        <v>0</v>
      </c>
      <c r="H158" s="43"/>
      <c r="I158" s="43"/>
      <c r="J158" s="43"/>
    </row>
    <row r="159" spans="2:10" x14ac:dyDescent="0.2">
      <c r="B159" s="45" t="s">
        <v>148</v>
      </c>
      <c r="C159" s="43"/>
      <c r="D159" s="46">
        <v>-391702.73</v>
      </c>
      <c r="E159" s="43"/>
      <c r="F159" s="43"/>
      <c r="G159" s="43">
        <f t="shared" si="3"/>
        <v>-391702.73</v>
      </c>
      <c r="H159" s="43"/>
      <c r="I159" s="43"/>
      <c r="J159" s="43"/>
    </row>
    <row r="160" spans="2:10" x14ac:dyDescent="0.2">
      <c r="B160" s="45" t="s">
        <v>81</v>
      </c>
      <c r="C160" s="43"/>
      <c r="D160" s="43">
        <v>-88450.4</v>
      </c>
      <c r="E160" s="43"/>
      <c r="F160" s="43"/>
      <c r="G160" s="43">
        <f t="shared" si="3"/>
        <v>-88450.4</v>
      </c>
      <c r="H160" s="43"/>
      <c r="I160" s="43"/>
      <c r="J160" s="43"/>
    </row>
    <row r="161" spans="2:10" x14ac:dyDescent="0.2">
      <c r="B161" s="45" t="s">
        <v>38</v>
      </c>
      <c r="C161" s="43"/>
      <c r="D161" s="43">
        <v>-30000</v>
      </c>
      <c r="E161" s="43"/>
      <c r="F161" s="43"/>
      <c r="G161" s="43">
        <f t="shared" si="3"/>
        <v>-30000</v>
      </c>
      <c r="H161" s="43"/>
      <c r="I161" s="43"/>
      <c r="J161" s="43"/>
    </row>
    <row r="162" spans="2:10" x14ac:dyDescent="0.2">
      <c r="B162" s="45" t="s">
        <v>163</v>
      </c>
      <c r="C162" s="46">
        <v>-34220</v>
      </c>
      <c r="D162" s="45"/>
      <c r="E162" s="43"/>
      <c r="F162" s="43"/>
      <c r="G162" s="43">
        <f t="shared" si="3"/>
        <v>-34220</v>
      </c>
      <c r="H162" s="43"/>
      <c r="I162" s="43"/>
      <c r="J162" s="43"/>
    </row>
    <row r="163" spans="2:10" x14ac:dyDescent="0.2">
      <c r="B163" s="45" t="s">
        <v>164</v>
      </c>
      <c r="C163" s="43"/>
      <c r="D163" s="43">
        <v>-19064</v>
      </c>
      <c r="E163" s="43"/>
      <c r="F163" s="43"/>
      <c r="G163" s="43">
        <f t="shared" si="3"/>
        <v>-19064</v>
      </c>
      <c r="H163" s="43"/>
      <c r="I163" s="43"/>
      <c r="J163" s="43"/>
    </row>
    <row r="164" spans="2:10" x14ac:dyDescent="0.2">
      <c r="B164" s="45" t="s">
        <v>97</v>
      </c>
      <c r="C164" s="43"/>
      <c r="D164" s="43">
        <v>-20000</v>
      </c>
      <c r="E164" s="43"/>
      <c r="F164" s="43"/>
      <c r="G164" s="43">
        <f t="shared" si="3"/>
        <v>-20000</v>
      </c>
      <c r="H164" s="43"/>
      <c r="I164" s="43"/>
      <c r="J164" s="43"/>
    </row>
    <row r="165" spans="2:10" x14ac:dyDescent="0.2">
      <c r="B165" s="45" t="s">
        <v>167</v>
      </c>
      <c r="C165" s="43"/>
      <c r="D165" s="43">
        <v>-2445.58</v>
      </c>
      <c r="E165" s="43"/>
      <c r="F165" s="43"/>
      <c r="G165" s="43">
        <f t="shared" si="3"/>
        <v>-2445.58</v>
      </c>
      <c r="H165" s="43"/>
      <c r="I165" s="43"/>
      <c r="J165" s="43"/>
    </row>
    <row r="166" spans="2:10" x14ac:dyDescent="0.2">
      <c r="B166" s="45" t="s">
        <v>181</v>
      </c>
      <c r="C166" s="43">
        <v>-36736.699999999997</v>
      </c>
      <c r="D166" s="43"/>
      <c r="E166" s="43"/>
      <c r="F166" s="43"/>
      <c r="G166" s="43">
        <f t="shared" si="3"/>
        <v>-36736.699999999997</v>
      </c>
      <c r="H166" s="43"/>
      <c r="I166" s="43"/>
      <c r="J166" s="43"/>
    </row>
    <row r="167" spans="2:10" x14ac:dyDescent="0.2">
      <c r="B167" s="45" t="s">
        <v>182</v>
      </c>
      <c r="C167" s="43">
        <v>-3973.52</v>
      </c>
      <c r="D167" s="43"/>
      <c r="E167" s="43"/>
      <c r="F167" s="43"/>
      <c r="G167" s="43">
        <f t="shared" si="3"/>
        <v>-3973.52</v>
      </c>
      <c r="H167" s="43"/>
      <c r="I167" s="43"/>
      <c r="J167" s="43"/>
    </row>
    <row r="168" spans="2:10" x14ac:dyDescent="0.2">
      <c r="B168" s="45" t="s">
        <v>183</v>
      </c>
      <c r="C168" s="43">
        <v>-56093.5</v>
      </c>
      <c r="D168" s="43"/>
      <c r="E168" s="43"/>
      <c r="F168" s="43"/>
      <c r="G168" s="43">
        <f t="shared" si="3"/>
        <v>-56093.5</v>
      </c>
      <c r="H168" s="43"/>
      <c r="I168" s="43"/>
      <c r="J168" s="43"/>
    </row>
    <row r="169" spans="2:10" x14ac:dyDescent="0.2">
      <c r="B169" s="45" t="s">
        <v>113</v>
      </c>
      <c r="C169" s="43">
        <v>-89637.45</v>
      </c>
      <c r="D169" s="43">
        <v>-26057.13</v>
      </c>
      <c r="E169" s="43"/>
      <c r="F169" s="43"/>
      <c r="G169" s="43">
        <f t="shared" si="3"/>
        <v>-115694.58</v>
      </c>
      <c r="H169" s="43"/>
      <c r="I169" s="43"/>
      <c r="J169" s="43"/>
    </row>
    <row r="170" spans="2:10" x14ac:dyDescent="0.2">
      <c r="B170" s="45" t="s">
        <v>184</v>
      </c>
      <c r="C170" s="43">
        <v>-27014.42</v>
      </c>
      <c r="D170" s="43"/>
      <c r="E170" s="43"/>
      <c r="F170" s="43"/>
      <c r="G170" s="43">
        <f t="shared" si="3"/>
        <v>-27014.42</v>
      </c>
      <c r="H170" s="43"/>
      <c r="I170" s="43"/>
      <c r="J170" s="43"/>
    </row>
    <row r="171" spans="2:10" x14ac:dyDescent="0.2">
      <c r="B171" s="45" t="s">
        <v>185</v>
      </c>
      <c r="C171" s="43">
        <v>-20000</v>
      </c>
      <c r="D171" s="43"/>
      <c r="E171" s="43"/>
      <c r="F171" s="43"/>
      <c r="G171" s="43">
        <f t="shared" si="3"/>
        <v>-20000</v>
      </c>
      <c r="H171" s="43"/>
      <c r="I171" s="43"/>
      <c r="J171" s="43"/>
    </row>
    <row r="172" spans="2:10" x14ac:dyDescent="0.2">
      <c r="B172" s="45" t="s">
        <v>186</v>
      </c>
      <c r="C172" s="43">
        <v>-2088</v>
      </c>
      <c r="D172" s="43"/>
      <c r="E172" s="43"/>
      <c r="F172" s="43"/>
      <c r="G172" s="43">
        <f t="shared" si="3"/>
        <v>-2088</v>
      </c>
      <c r="H172" s="43"/>
      <c r="I172" s="43"/>
      <c r="J172" s="43"/>
    </row>
    <row r="173" spans="2:10" x14ac:dyDescent="0.2">
      <c r="B173" s="45" t="s">
        <v>187</v>
      </c>
      <c r="C173" s="43">
        <f>-3840</f>
        <v>-3840</v>
      </c>
      <c r="D173" s="43"/>
      <c r="E173" s="43"/>
      <c r="F173" s="43"/>
      <c r="G173" s="43">
        <f t="shared" si="3"/>
        <v>-3840</v>
      </c>
      <c r="H173" s="43"/>
      <c r="I173" s="43"/>
      <c r="J173" s="43"/>
    </row>
    <row r="174" spans="2:10" x14ac:dyDescent="0.2">
      <c r="B174" s="45" t="s">
        <v>168</v>
      </c>
      <c r="C174" s="43"/>
      <c r="D174" s="43">
        <v>-124.9</v>
      </c>
      <c r="E174" s="43"/>
      <c r="F174" s="43"/>
      <c r="G174" s="43">
        <f t="shared" si="3"/>
        <v>-124.9</v>
      </c>
      <c r="H174" s="43"/>
      <c r="I174" s="43"/>
      <c r="J174" s="43"/>
    </row>
    <row r="175" spans="2:10" x14ac:dyDescent="0.2">
      <c r="B175" s="45" t="s">
        <v>169</v>
      </c>
      <c r="C175" s="43"/>
      <c r="D175" s="43">
        <v>-17400</v>
      </c>
      <c r="E175" s="43"/>
      <c r="F175" s="43"/>
      <c r="G175" s="43">
        <f t="shared" si="3"/>
        <v>-17400</v>
      </c>
      <c r="H175" s="43"/>
      <c r="I175" s="43"/>
      <c r="J175" s="43"/>
    </row>
    <row r="176" spans="2:10" x14ac:dyDescent="0.2">
      <c r="B176" s="45" t="s">
        <v>170</v>
      </c>
      <c r="C176" s="43"/>
      <c r="D176" s="43">
        <v>-23451.26</v>
      </c>
      <c r="E176" s="43"/>
      <c r="F176" s="43"/>
      <c r="G176" s="43">
        <f t="shared" si="3"/>
        <v>-23451.26</v>
      </c>
      <c r="H176" s="43"/>
      <c r="I176" s="43"/>
      <c r="J176" s="43"/>
    </row>
    <row r="177" spans="1:10" x14ac:dyDescent="0.2">
      <c r="B177" s="45" t="s">
        <v>171</v>
      </c>
      <c r="C177" s="46">
        <v>-16385</v>
      </c>
      <c r="D177" s="45"/>
      <c r="E177" s="43"/>
      <c r="F177" s="43"/>
      <c r="G177" s="43">
        <f t="shared" si="3"/>
        <v>-16385</v>
      </c>
      <c r="H177" s="43"/>
      <c r="I177" s="43"/>
      <c r="J177" s="43"/>
    </row>
    <row r="178" spans="1:10" x14ac:dyDescent="0.2">
      <c r="B178" s="45" t="s">
        <v>106</v>
      </c>
      <c r="C178" s="46">
        <v>-672.47</v>
      </c>
      <c r="D178" s="43">
        <v>-4151</v>
      </c>
      <c r="E178" s="43"/>
      <c r="F178" s="43"/>
      <c r="G178" s="43">
        <f t="shared" si="3"/>
        <v>-4823.47</v>
      </c>
      <c r="H178" s="43"/>
      <c r="I178" s="43"/>
      <c r="J178" s="43"/>
    </row>
    <row r="179" spans="1:10" x14ac:dyDescent="0.2">
      <c r="B179" s="45" t="s">
        <v>173</v>
      </c>
      <c r="C179" s="46">
        <v>-52729.89</v>
      </c>
      <c r="D179" s="45"/>
      <c r="E179" s="43"/>
      <c r="F179" s="43"/>
      <c r="G179" s="43">
        <f t="shared" si="3"/>
        <v>-52729.89</v>
      </c>
      <c r="H179" s="43"/>
      <c r="I179" s="43"/>
      <c r="J179" s="43"/>
    </row>
    <row r="180" spans="1:10" x14ac:dyDescent="0.2">
      <c r="B180" s="45" t="s">
        <v>172</v>
      </c>
      <c r="C180" s="46">
        <v>-27423.39</v>
      </c>
      <c r="D180" s="45"/>
      <c r="E180" s="43"/>
      <c r="F180" s="43"/>
      <c r="G180" s="43">
        <f t="shared" si="3"/>
        <v>-27423.39</v>
      </c>
      <c r="H180" s="43"/>
      <c r="I180" s="43"/>
      <c r="J180" s="43"/>
    </row>
    <row r="181" spans="1:10" x14ac:dyDescent="0.2">
      <c r="C181" s="2"/>
      <c r="D181" s="43"/>
      <c r="E181" s="43"/>
      <c r="F181" s="43"/>
      <c r="G181" s="43">
        <f t="shared" si="3"/>
        <v>0</v>
      </c>
      <c r="H181" s="43"/>
      <c r="I181" s="43"/>
      <c r="J181" s="43"/>
    </row>
    <row r="182" spans="1:10" x14ac:dyDescent="0.2">
      <c r="B182" s="64"/>
      <c r="C182" s="44">
        <f>SUM(C128:C181)</f>
        <v>-6724603.6745849997</v>
      </c>
      <c r="D182" s="43">
        <f>SUM(D128:D181)</f>
        <v>293029.06</v>
      </c>
      <c r="E182" s="44">
        <f>SUM(E128:E181)</f>
        <v>-7515.1799999999348</v>
      </c>
      <c r="F182" s="43">
        <f>SUM(F128:F181)</f>
        <v>12332.059999999998</v>
      </c>
      <c r="G182" s="43">
        <f t="shared" si="3"/>
        <v>-6426757.7345850002</v>
      </c>
      <c r="H182" s="44">
        <f>SUM(H128:H181)</f>
        <v>373.62</v>
      </c>
      <c r="I182" s="44">
        <f>SUM(I128:I181)</f>
        <v>58081.9</v>
      </c>
      <c r="J182" s="44">
        <f>SUM(J128:J181)</f>
        <v>1656.6899999999971</v>
      </c>
    </row>
    <row r="183" spans="1:10" x14ac:dyDescent="0.2">
      <c r="B183" s="45"/>
      <c r="C183" s="43"/>
      <c r="D183" s="43"/>
      <c r="E183" s="43"/>
      <c r="F183" s="43"/>
      <c r="G183" s="43">
        <f t="shared" si="3"/>
        <v>0</v>
      </c>
      <c r="H183" s="43"/>
      <c r="I183" s="43"/>
      <c r="J183" s="43"/>
    </row>
    <row r="184" spans="1:10" x14ac:dyDescent="0.2">
      <c r="B184" s="45"/>
      <c r="C184" s="43"/>
      <c r="D184" s="43"/>
      <c r="E184" s="43"/>
      <c r="F184" s="43"/>
      <c r="G184" s="43">
        <f t="shared" si="3"/>
        <v>0</v>
      </c>
      <c r="H184" s="43"/>
      <c r="I184" s="43"/>
      <c r="J184" s="43"/>
    </row>
    <row r="185" spans="1:10" x14ac:dyDescent="0.2">
      <c r="A185" s="2">
        <v>17</v>
      </c>
      <c r="B185" s="45" t="s">
        <v>157</v>
      </c>
      <c r="C185" s="43"/>
      <c r="D185" s="43">
        <v>7552483.6200000001</v>
      </c>
      <c r="E185" s="43"/>
      <c r="F185" s="43"/>
      <c r="G185" s="43">
        <f t="shared" si="3"/>
        <v>7552483.6200000001</v>
      </c>
      <c r="H185" s="43"/>
      <c r="I185" s="43"/>
      <c r="J185" s="43"/>
    </row>
    <row r="186" spans="1:10" x14ac:dyDescent="0.2">
      <c r="B186" s="45" t="s">
        <v>220</v>
      </c>
      <c r="C186" s="43"/>
      <c r="D186" s="43">
        <v>1195986.51</v>
      </c>
      <c r="E186" s="43"/>
      <c r="F186" s="43"/>
      <c r="G186" s="43">
        <f t="shared" si="3"/>
        <v>1195986.51</v>
      </c>
      <c r="H186" s="43"/>
      <c r="I186" s="43"/>
      <c r="J186" s="43"/>
    </row>
    <row r="187" spans="1:10" x14ac:dyDescent="0.2">
      <c r="B187" s="45" t="s">
        <v>118</v>
      </c>
      <c r="C187" s="43">
        <v>200947.36</v>
      </c>
      <c r="D187" s="43"/>
      <c r="E187" s="43"/>
      <c r="F187" s="43"/>
      <c r="G187" s="43">
        <f t="shared" si="3"/>
        <v>200947.36</v>
      </c>
      <c r="H187" s="43"/>
      <c r="I187" s="43"/>
      <c r="J187" s="43"/>
    </row>
    <row r="188" spans="1:10" x14ac:dyDescent="0.2">
      <c r="B188" s="45" t="s">
        <v>197</v>
      </c>
      <c r="C188" s="43">
        <v>188861.61</v>
      </c>
      <c r="D188" s="43"/>
      <c r="E188" s="43"/>
      <c r="F188" s="43"/>
      <c r="G188" s="43">
        <f t="shared" si="3"/>
        <v>188861.61</v>
      </c>
      <c r="H188" s="43"/>
      <c r="I188" s="43"/>
      <c r="J188" s="43"/>
    </row>
    <row r="189" spans="1:10" x14ac:dyDescent="0.2">
      <c r="B189" s="43" t="s">
        <v>180</v>
      </c>
      <c r="C189" s="43">
        <v>750000</v>
      </c>
      <c r="D189" s="43">
        <v>-750000</v>
      </c>
      <c r="E189" s="43"/>
      <c r="F189" s="43"/>
      <c r="G189" s="43">
        <f>SUM(E189:F189)</f>
        <v>0</v>
      </c>
      <c r="H189" s="43"/>
      <c r="I189" s="43"/>
      <c r="J189" s="43"/>
    </row>
    <row r="190" spans="1:10" x14ac:dyDescent="0.2">
      <c r="B190" s="45" t="s">
        <v>194</v>
      </c>
      <c r="C190" s="43">
        <v>-151627.35</v>
      </c>
      <c r="D190" s="43"/>
      <c r="E190" s="43"/>
      <c r="F190" s="43"/>
      <c r="G190" s="43">
        <f t="shared" si="3"/>
        <v>-151627.35</v>
      </c>
      <c r="H190" s="43"/>
      <c r="I190" s="43"/>
      <c r="J190" s="43"/>
    </row>
    <row r="191" spans="1:10" x14ac:dyDescent="0.2">
      <c r="B191" s="45" t="s">
        <v>193</v>
      </c>
      <c r="C191" s="43"/>
      <c r="D191" s="43">
        <v>-1154.28</v>
      </c>
      <c r="E191" s="43"/>
      <c r="F191" s="43"/>
      <c r="G191" s="43">
        <f t="shared" si="3"/>
        <v>-1154.28</v>
      </c>
      <c r="H191" s="43"/>
      <c r="I191" s="43"/>
      <c r="J191" s="43"/>
    </row>
    <row r="192" spans="1:10" x14ac:dyDescent="0.2">
      <c r="B192" s="45" t="s">
        <v>144</v>
      </c>
      <c r="C192" s="43">
        <v>-572054.92000000004</v>
      </c>
      <c r="D192" s="43"/>
      <c r="E192" s="43"/>
      <c r="F192" s="43"/>
      <c r="G192" s="43">
        <f t="shared" si="3"/>
        <v>-572054.92000000004</v>
      </c>
      <c r="H192" s="43"/>
      <c r="I192" s="43"/>
      <c r="J192" s="43"/>
    </row>
    <row r="193" spans="1:11" x14ac:dyDescent="0.2">
      <c r="B193" s="45" t="s">
        <v>165</v>
      </c>
      <c r="C193" s="43"/>
      <c r="D193" s="43"/>
      <c r="E193" s="43"/>
      <c r="F193" s="43"/>
      <c r="G193" s="43">
        <f>SUM(C193:F193)</f>
        <v>0</v>
      </c>
      <c r="H193" s="43"/>
      <c r="I193" s="43">
        <v>-31221.4</v>
      </c>
      <c r="J193" s="43"/>
    </row>
    <row r="194" spans="1:11" x14ac:dyDescent="0.2">
      <c r="B194" s="45" t="s">
        <v>190</v>
      </c>
      <c r="C194" s="43">
        <v>-1400</v>
      </c>
      <c r="D194" s="43"/>
      <c r="E194" s="43"/>
      <c r="F194" s="43"/>
      <c r="G194" s="43">
        <f t="shared" si="3"/>
        <v>-1400</v>
      </c>
      <c r="H194" s="43"/>
      <c r="I194" s="43"/>
      <c r="J194" s="43"/>
    </row>
    <row r="195" spans="1:11" x14ac:dyDescent="0.2">
      <c r="B195" s="45" t="s">
        <v>188</v>
      </c>
      <c r="C195" s="43"/>
      <c r="D195" s="43">
        <v>-446</v>
      </c>
      <c r="E195" s="43"/>
      <c r="F195" s="43"/>
      <c r="G195" s="43">
        <f t="shared" si="3"/>
        <v>-446</v>
      </c>
      <c r="H195" s="43"/>
      <c r="I195" s="43"/>
      <c r="J195" s="43"/>
    </row>
    <row r="196" spans="1:11" x14ac:dyDescent="0.2">
      <c r="B196" s="45" t="s">
        <v>189</v>
      </c>
      <c r="C196" s="43"/>
      <c r="D196" s="43">
        <v>-825</v>
      </c>
      <c r="E196" s="43"/>
      <c r="F196" s="43"/>
      <c r="G196" s="43">
        <f t="shared" si="3"/>
        <v>-825</v>
      </c>
      <c r="H196" s="43"/>
      <c r="I196" s="43"/>
      <c r="J196" s="43"/>
    </row>
    <row r="197" spans="1:11" x14ac:dyDescent="0.2">
      <c r="B197" s="45" t="s">
        <v>191</v>
      </c>
      <c r="C197" s="43"/>
      <c r="D197" s="43">
        <v>-2295</v>
      </c>
      <c r="E197" s="43"/>
      <c r="F197" s="43"/>
      <c r="G197" s="43">
        <f t="shared" si="3"/>
        <v>-2295</v>
      </c>
      <c r="H197" s="43"/>
      <c r="I197" s="43"/>
      <c r="J197" s="43"/>
    </row>
    <row r="198" spans="1:11" x14ac:dyDescent="0.2">
      <c r="B198" s="45" t="s">
        <v>192</v>
      </c>
      <c r="C198" s="43"/>
      <c r="D198" s="43">
        <v>-3500</v>
      </c>
      <c r="E198" s="43"/>
      <c r="F198" s="43"/>
      <c r="G198" s="43">
        <f t="shared" si="3"/>
        <v>-3500</v>
      </c>
      <c r="H198" s="43"/>
      <c r="I198" s="43"/>
      <c r="J198" s="43"/>
    </row>
    <row r="199" spans="1:11" x14ac:dyDescent="0.2">
      <c r="B199" s="45" t="s">
        <v>86</v>
      </c>
      <c r="C199" s="43"/>
      <c r="D199" s="43">
        <v>-5476.62</v>
      </c>
      <c r="E199" s="43"/>
      <c r="F199" s="43"/>
      <c r="G199" s="43">
        <f t="shared" si="3"/>
        <v>-5476.62</v>
      </c>
      <c r="H199" s="43"/>
      <c r="I199" s="43"/>
      <c r="J199" s="43"/>
      <c r="K199" s="45"/>
    </row>
    <row r="200" spans="1:11" x14ac:dyDescent="0.2">
      <c r="B200" s="45"/>
      <c r="C200" s="44">
        <f>SUM(C181:C199)</f>
        <v>-6309876.9745849986</v>
      </c>
      <c r="D200" s="44">
        <f>SUM(D182:D199)</f>
        <v>8277802.2899999991</v>
      </c>
      <c r="E200" s="44">
        <f>SUM(E181:E199)</f>
        <v>-7515.1799999999348</v>
      </c>
      <c r="F200" s="43">
        <f>SUM(F181:F199)</f>
        <v>12332.059999999998</v>
      </c>
      <c r="G200" s="43">
        <f>SUM(C200:F200)</f>
        <v>1972742.1954150007</v>
      </c>
      <c r="H200" s="44">
        <f>SUM(H181:H199)</f>
        <v>373.62</v>
      </c>
      <c r="I200" s="44">
        <f>SUM(I181:I199)</f>
        <v>26860.5</v>
      </c>
      <c r="J200" s="44">
        <f>SUM(J181:J199)</f>
        <v>1656.6899999999971</v>
      </c>
      <c r="K200" s="45"/>
    </row>
    <row r="201" spans="1:11" x14ac:dyDescent="0.2">
      <c r="B201" s="45"/>
      <c r="C201" s="44"/>
      <c r="D201" s="44"/>
      <c r="E201" s="44"/>
      <c r="F201" s="43"/>
      <c r="G201" s="43">
        <f>SUM(C201:F201)</f>
        <v>0</v>
      </c>
      <c r="H201" s="44"/>
      <c r="I201" s="44"/>
      <c r="J201" s="44"/>
    </row>
    <row r="202" spans="1:11" x14ac:dyDescent="0.2">
      <c r="A202" s="2">
        <v>18</v>
      </c>
      <c r="B202" s="45" t="s">
        <v>215</v>
      </c>
      <c r="C202" s="43"/>
      <c r="D202" s="43">
        <v>104400</v>
      </c>
      <c r="E202" s="43"/>
      <c r="F202" s="43"/>
      <c r="G202" s="43">
        <f t="shared" si="3"/>
        <v>104400</v>
      </c>
      <c r="H202" s="43"/>
      <c r="I202" s="43"/>
      <c r="J202" s="43"/>
    </row>
    <row r="203" spans="1:11" x14ac:dyDescent="0.2">
      <c r="B203" s="43" t="s">
        <v>198</v>
      </c>
      <c r="C203" s="43"/>
      <c r="D203" s="43"/>
      <c r="E203" s="43"/>
      <c r="F203" s="43"/>
      <c r="G203" s="43">
        <f t="shared" si="3"/>
        <v>0</v>
      </c>
      <c r="H203" s="43"/>
      <c r="I203" s="43">
        <v>8402.94</v>
      </c>
      <c r="J203" s="43"/>
    </row>
    <row r="204" spans="1:11" x14ac:dyDescent="0.2">
      <c r="B204" s="43" t="s">
        <v>196</v>
      </c>
      <c r="C204" s="43"/>
      <c r="D204" s="43">
        <v>-26054.99</v>
      </c>
      <c r="E204" s="43"/>
      <c r="F204" s="43"/>
      <c r="G204" s="43">
        <f t="shared" si="3"/>
        <v>-26054.99</v>
      </c>
      <c r="H204" s="43"/>
      <c r="I204" s="43"/>
      <c r="J204" s="43"/>
    </row>
    <row r="205" spans="1:11" x14ac:dyDescent="0.2">
      <c r="B205" s="45" t="s">
        <v>195</v>
      </c>
      <c r="C205" s="43"/>
      <c r="D205" s="43"/>
      <c r="E205" s="43"/>
      <c r="F205" s="43"/>
      <c r="G205" s="43">
        <f t="shared" si="3"/>
        <v>0</v>
      </c>
      <c r="H205" s="43"/>
      <c r="I205" s="43">
        <v>-1350</v>
      </c>
      <c r="J205" s="43"/>
    </row>
    <row r="206" spans="1:11" x14ac:dyDescent="0.2">
      <c r="B206" s="45" t="s">
        <v>174</v>
      </c>
      <c r="C206" s="43"/>
      <c r="D206" s="43">
        <v>-2644</v>
      </c>
      <c r="E206" s="43"/>
      <c r="F206" s="43"/>
      <c r="G206" s="43">
        <f t="shared" si="3"/>
        <v>-2644</v>
      </c>
      <c r="H206" s="43"/>
      <c r="I206" s="43"/>
      <c r="J206" s="43"/>
    </row>
    <row r="207" spans="1:11" x14ac:dyDescent="0.2">
      <c r="B207" s="45" t="s">
        <v>47</v>
      </c>
      <c r="C207" s="43"/>
      <c r="D207" s="43">
        <v>-20176.54</v>
      </c>
      <c r="E207" s="43"/>
      <c r="F207" s="43"/>
      <c r="G207" s="43">
        <f t="shared" si="3"/>
        <v>-20176.54</v>
      </c>
      <c r="H207" s="43"/>
      <c r="I207" s="43"/>
      <c r="J207" s="43"/>
    </row>
    <row r="208" spans="1:11" x14ac:dyDescent="0.2">
      <c r="B208" s="45" t="s">
        <v>48</v>
      </c>
      <c r="C208" s="43"/>
      <c r="D208" s="43">
        <v>-60074.02</v>
      </c>
      <c r="E208" s="43"/>
      <c r="F208" s="43"/>
      <c r="G208" s="43">
        <f t="shared" si="3"/>
        <v>-60074.02</v>
      </c>
      <c r="H208" s="43"/>
      <c r="I208" s="43"/>
      <c r="J208" s="43"/>
    </row>
    <row r="209" spans="1:10" x14ac:dyDescent="0.2">
      <c r="B209" s="45" t="s">
        <v>212</v>
      </c>
      <c r="C209" s="43">
        <v>-2902.44</v>
      </c>
      <c r="D209" s="43"/>
      <c r="E209" s="43"/>
      <c r="F209" s="43"/>
      <c r="G209" s="43">
        <f t="shared" si="3"/>
        <v>-2902.44</v>
      </c>
      <c r="H209" s="43"/>
      <c r="I209" s="43"/>
      <c r="J209" s="43"/>
    </row>
    <row r="210" spans="1:10" x14ac:dyDescent="0.2">
      <c r="B210" s="45" t="s">
        <v>214</v>
      </c>
      <c r="C210" s="43"/>
      <c r="D210" s="43">
        <v>-150000</v>
      </c>
      <c r="E210" s="43"/>
      <c r="F210" s="43"/>
      <c r="G210" s="43">
        <f t="shared" si="3"/>
        <v>-150000</v>
      </c>
      <c r="H210" s="43"/>
      <c r="I210" s="43"/>
      <c r="J210" s="43"/>
    </row>
    <row r="211" spans="1:10" x14ac:dyDescent="0.2">
      <c r="B211" s="45" t="s">
        <v>218</v>
      </c>
      <c r="C211" s="43">
        <v>-51768.480000000003</v>
      </c>
      <c r="D211" s="43"/>
      <c r="E211" s="43"/>
      <c r="F211" s="43"/>
      <c r="G211" s="43">
        <f t="shared" si="3"/>
        <v>-51768.480000000003</v>
      </c>
      <c r="H211" s="43"/>
      <c r="I211" s="43"/>
      <c r="J211" s="43"/>
    </row>
    <row r="212" spans="1:10" x14ac:dyDescent="0.2">
      <c r="B212" s="45" t="s">
        <v>219</v>
      </c>
      <c r="C212" s="43">
        <v>-27805.5</v>
      </c>
      <c r="D212" s="43"/>
      <c r="E212" s="43"/>
      <c r="F212" s="43"/>
      <c r="G212" s="43">
        <f t="shared" si="3"/>
        <v>-27805.5</v>
      </c>
      <c r="H212" s="43"/>
      <c r="I212" s="43"/>
      <c r="J212" s="43"/>
    </row>
    <row r="213" spans="1:10" x14ac:dyDescent="0.2">
      <c r="B213" s="45" t="s">
        <v>72</v>
      </c>
      <c r="C213" s="43">
        <v>-20162.669999999998</v>
      </c>
      <c r="D213" s="43"/>
      <c r="E213" s="43"/>
      <c r="F213" s="43"/>
      <c r="G213" s="43">
        <f t="shared" si="3"/>
        <v>-20162.669999999998</v>
      </c>
      <c r="H213" s="43"/>
      <c r="I213" s="43"/>
      <c r="J213" s="43"/>
    </row>
    <row r="214" spans="1:10" x14ac:dyDescent="0.2">
      <c r="B214" s="45" t="s">
        <v>217</v>
      </c>
      <c r="C214" s="43">
        <v>-20000</v>
      </c>
      <c r="D214" s="43"/>
      <c r="E214" s="43">
        <v>20000</v>
      </c>
      <c r="F214" s="43"/>
      <c r="G214" s="43">
        <f t="shared" si="3"/>
        <v>0</v>
      </c>
      <c r="H214" s="43"/>
      <c r="I214" s="43"/>
      <c r="J214" s="43"/>
    </row>
    <row r="215" spans="1:10" x14ac:dyDescent="0.2">
      <c r="B215" s="45" t="s">
        <v>221</v>
      </c>
      <c r="C215" s="43"/>
      <c r="D215" s="43"/>
      <c r="E215" s="43"/>
      <c r="F215" s="43"/>
      <c r="G215" s="43">
        <f t="shared" si="3"/>
        <v>0</v>
      </c>
      <c r="H215" s="43">
        <v>-251.92</v>
      </c>
      <c r="I215" s="43"/>
      <c r="J215" s="43"/>
    </row>
    <row r="216" spans="1:10" x14ac:dyDescent="0.2">
      <c r="B216" s="45"/>
      <c r="C216" s="44">
        <f>SUM(C200:C215)</f>
        <v>-6432516.0645849993</v>
      </c>
      <c r="D216" s="44">
        <f>SUM(D200:D215)</f>
        <v>8123252.7399999993</v>
      </c>
      <c r="E216" s="43">
        <f>SUM(E200:E215)</f>
        <v>12484.820000000065</v>
      </c>
      <c r="F216" s="44">
        <f>SUM(F200:F215)</f>
        <v>12332.059999999998</v>
      </c>
      <c r="G216" s="43">
        <f t="shared" si="3"/>
        <v>1715553.5554150001</v>
      </c>
      <c r="H216" s="44">
        <f>SUM(H200:H215)</f>
        <v>121.70000000000002</v>
      </c>
      <c r="I216" s="44">
        <f>SUM(I200:I215)</f>
        <v>33913.440000000002</v>
      </c>
      <c r="J216" s="44">
        <f>SUM(J200:J215)</f>
        <v>1656.6899999999971</v>
      </c>
    </row>
    <row r="217" spans="1:10" x14ac:dyDescent="0.2">
      <c r="B217" s="45"/>
      <c r="C217" s="43"/>
      <c r="D217" s="43"/>
      <c r="E217" s="43"/>
      <c r="F217" s="43"/>
      <c r="G217" s="43">
        <f t="shared" si="3"/>
        <v>0</v>
      </c>
      <c r="H217" s="43"/>
      <c r="I217" s="43"/>
      <c r="J217" s="43"/>
    </row>
    <row r="218" spans="1:10" x14ac:dyDescent="0.2">
      <c r="B218" s="45"/>
      <c r="C218" s="43"/>
      <c r="D218" s="43"/>
      <c r="E218" s="43"/>
      <c r="F218" s="43"/>
      <c r="G218" s="43">
        <f t="shared" si="3"/>
        <v>0</v>
      </c>
      <c r="H218" s="43"/>
      <c r="I218" s="43"/>
      <c r="J218" s="43"/>
    </row>
    <row r="219" spans="1:10" x14ac:dyDescent="0.2">
      <c r="A219" s="2">
        <v>19</v>
      </c>
      <c r="B219" s="45" t="s">
        <v>223</v>
      </c>
      <c r="C219" s="59"/>
      <c r="D219" s="59">
        <f>28545.33+16607.94</f>
        <v>45153.270000000004</v>
      </c>
      <c r="E219" s="59"/>
      <c r="F219" s="59"/>
      <c r="G219" s="59">
        <f t="shared" si="3"/>
        <v>45153.270000000004</v>
      </c>
      <c r="H219" s="59"/>
      <c r="I219" s="59"/>
      <c r="J219" s="59"/>
    </row>
    <row r="220" spans="1:10" x14ac:dyDescent="0.2">
      <c r="B220" s="45" t="s">
        <v>224</v>
      </c>
      <c r="C220" s="59"/>
      <c r="D220" s="59">
        <v>152034.35</v>
      </c>
      <c r="E220" s="59"/>
      <c r="F220" s="59"/>
      <c r="G220" s="59">
        <f t="shared" si="3"/>
        <v>152034.35</v>
      </c>
      <c r="H220" s="59"/>
      <c r="I220" s="59"/>
      <c r="J220" s="59"/>
    </row>
    <row r="221" spans="1:10" x14ac:dyDescent="0.2">
      <c r="B221" s="45" t="s">
        <v>225</v>
      </c>
      <c r="C221" s="59"/>
      <c r="D221" s="59">
        <v>135121.99</v>
      </c>
      <c r="E221" s="59"/>
      <c r="F221" s="59"/>
      <c r="G221" s="59">
        <f t="shared" si="3"/>
        <v>135121.99</v>
      </c>
      <c r="H221" s="59"/>
      <c r="I221" s="59"/>
      <c r="J221" s="59"/>
    </row>
    <row r="222" spans="1:10" x14ac:dyDescent="0.2">
      <c r="B222" s="45" t="s">
        <v>216</v>
      </c>
      <c r="C222" s="43">
        <v>-7500</v>
      </c>
      <c r="D222" s="43"/>
      <c r="E222" s="43"/>
      <c r="F222" s="43"/>
      <c r="G222" s="43">
        <f t="shared" si="3"/>
        <v>-7500</v>
      </c>
      <c r="H222" s="43"/>
      <c r="I222" s="43"/>
      <c r="J222" s="43"/>
    </row>
    <row r="223" spans="1:10" x14ac:dyDescent="0.2">
      <c r="B223" s="45" t="s">
        <v>213</v>
      </c>
      <c r="C223" s="43">
        <v>-8700</v>
      </c>
      <c r="D223" s="43"/>
      <c r="E223" s="43"/>
      <c r="F223" s="43"/>
      <c r="G223" s="43">
        <f t="shared" si="3"/>
        <v>-8700</v>
      </c>
      <c r="H223" s="43"/>
      <c r="I223" s="43"/>
      <c r="J223" s="43"/>
    </row>
    <row r="224" spans="1:10" x14ac:dyDescent="0.2">
      <c r="B224" s="45" t="s">
        <v>222</v>
      </c>
      <c r="C224" s="43">
        <v>-480</v>
      </c>
      <c r="D224" s="43"/>
      <c r="E224" s="43"/>
      <c r="F224" s="43"/>
      <c r="G224" s="43">
        <f t="shared" ref="G224:G292" si="4">SUM(C224:F224)</f>
        <v>-480</v>
      </c>
      <c r="H224" s="43"/>
      <c r="I224" s="43"/>
      <c r="J224" s="43"/>
    </row>
    <row r="225" spans="1:10" x14ac:dyDescent="0.2">
      <c r="B225" s="45"/>
      <c r="C225" s="43"/>
      <c r="D225" s="43"/>
      <c r="E225" s="43"/>
      <c r="F225" s="43"/>
      <c r="G225" s="43">
        <f t="shared" si="4"/>
        <v>0</v>
      </c>
      <c r="H225" s="43"/>
      <c r="I225" s="43"/>
      <c r="J225" s="43"/>
    </row>
    <row r="226" spans="1:10" x14ac:dyDescent="0.2">
      <c r="B226" s="45"/>
      <c r="C226" s="43"/>
      <c r="D226" s="43"/>
      <c r="E226" s="43"/>
      <c r="F226" s="43"/>
      <c r="G226" s="43">
        <f t="shared" si="4"/>
        <v>0</v>
      </c>
      <c r="H226" s="43"/>
      <c r="I226" s="43"/>
      <c r="J226" s="43"/>
    </row>
    <row r="227" spans="1:10" x14ac:dyDescent="0.2">
      <c r="B227" s="45"/>
      <c r="C227" s="43"/>
      <c r="D227" s="43"/>
      <c r="E227" s="43"/>
      <c r="F227" s="43"/>
      <c r="G227" s="43">
        <f t="shared" si="4"/>
        <v>0</v>
      </c>
      <c r="H227" s="43"/>
      <c r="I227" s="43"/>
      <c r="J227" s="43"/>
    </row>
    <row r="228" spans="1:10" x14ac:dyDescent="0.2">
      <c r="B228" s="45"/>
      <c r="C228" s="44">
        <f>SUM(C216:C227)</f>
        <v>-6449196.0645849993</v>
      </c>
      <c r="D228" s="44">
        <f>SUM(D216:D227)</f>
        <v>8455562.3499999978</v>
      </c>
      <c r="E228" s="43">
        <f>SUM(E216:E227)</f>
        <v>12484.820000000065</v>
      </c>
      <c r="F228" s="44">
        <f>SUM(F216:F227)</f>
        <v>12332.059999999998</v>
      </c>
      <c r="G228" s="43">
        <f t="shared" si="4"/>
        <v>2031183.1654149985</v>
      </c>
      <c r="H228" s="44">
        <f>SUM(H216:H227)</f>
        <v>121.70000000000002</v>
      </c>
      <c r="I228" s="44">
        <f>SUM(I216:I227)</f>
        <v>33913.440000000002</v>
      </c>
      <c r="J228" s="44">
        <f>SUM(J216:J227)</f>
        <v>1656.6899999999971</v>
      </c>
    </row>
    <row r="229" spans="1:10" x14ac:dyDescent="0.2">
      <c r="B229" s="45"/>
      <c r="C229" s="43"/>
      <c r="D229" s="43"/>
      <c r="E229" s="43"/>
      <c r="F229" s="43"/>
      <c r="G229" s="43">
        <f t="shared" si="4"/>
        <v>0</v>
      </c>
      <c r="H229" s="43"/>
      <c r="I229" s="43"/>
      <c r="J229" s="43"/>
    </row>
    <row r="230" spans="1:10" x14ac:dyDescent="0.2">
      <c r="B230" s="45"/>
      <c r="C230" s="43"/>
      <c r="D230" s="43">
        <v>-359.6</v>
      </c>
      <c r="E230" s="43"/>
      <c r="F230" s="43"/>
      <c r="G230" s="43">
        <f t="shared" si="4"/>
        <v>-359.6</v>
      </c>
      <c r="H230" s="43">
        <v>-34.799999999999997</v>
      </c>
      <c r="I230" s="43">
        <v>-17.25</v>
      </c>
      <c r="J230" s="43"/>
    </row>
    <row r="231" spans="1:10" x14ac:dyDescent="0.2">
      <c r="A231" s="2">
        <v>20</v>
      </c>
      <c r="B231" s="45" t="s">
        <v>176</v>
      </c>
      <c r="C231" s="43"/>
      <c r="D231" s="43"/>
      <c r="E231" s="43"/>
      <c r="F231" s="43"/>
      <c r="G231" s="43"/>
      <c r="H231" s="43"/>
      <c r="I231" s="43">
        <v>6446.44</v>
      </c>
      <c r="J231" s="43"/>
    </row>
    <row r="232" spans="1:10" x14ac:dyDescent="0.2">
      <c r="B232" s="45" t="s">
        <v>253</v>
      </c>
      <c r="C232" s="43"/>
      <c r="D232" s="43">
        <v>256793.23</v>
      </c>
      <c r="E232" s="43"/>
      <c r="F232" s="43"/>
      <c r="G232" s="43">
        <f t="shared" si="4"/>
        <v>256793.23</v>
      </c>
      <c r="H232" s="43"/>
      <c r="I232" s="43"/>
      <c r="J232" s="43"/>
    </row>
    <row r="233" spans="1:10" x14ac:dyDescent="0.2">
      <c r="B233" s="45" t="s">
        <v>252</v>
      </c>
      <c r="C233" s="43"/>
      <c r="D233" s="43"/>
      <c r="E233" s="43"/>
      <c r="F233" s="43"/>
      <c r="G233" s="43">
        <f t="shared" si="4"/>
        <v>0</v>
      </c>
      <c r="H233" s="43">
        <v>59083.82</v>
      </c>
      <c r="I233" s="43"/>
      <c r="J233" s="43"/>
    </row>
    <row r="234" spans="1:10" x14ac:dyDescent="0.2">
      <c r="B234" s="45" t="s">
        <v>157</v>
      </c>
      <c r="C234" s="43">
        <v>1103640.8799999999</v>
      </c>
      <c r="E234" s="43"/>
      <c r="F234" s="43"/>
      <c r="G234" s="43">
        <f t="shared" si="4"/>
        <v>1103640.8799999999</v>
      </c>
      <c r="H234" s="2"/>
      <c r="I234" s="43"/>
      <c r="J234" s="43"/>
    </row>
    <row r="235" spans="1:10" x14ac:dyDescent="0.2">
      <c r="B235" s="45" t="s">
        <v>226</v>
      </c>
      <c r="C235" s="43"/>
      <c r="D235" s="43">
        <v>-56058</v>
      </c>
      <c r="E235" s="43"/>
      <c r="F235" s="43"/>
      <c r="G235" s="43">
        <f t="shared" si="4"/>
        <v>-56058</v>
      </c>
      <c r="H235" s="43"/>
      <c r="I235" s="43"/>
      <c r="J235" s="43"/>
    </row>
    <row r="236" spans="1:10" x14ac:dyDescent="0.2">
      <c r="B236" s="45" t="s">
        <v>226</v>
      </c>
      <c r="C236" s="43"/>
      <c r="D236" s="43">
        <v>-3803</v>
      </c>
      <c r="E236" s="43"/>
      <c r="F236" s="43"/>
      <c r="G236" s="43">
        <f t="shared" si="4"/>
        <v>-3803</v>
      </c>
      <c r="H236" s="43"/>
      <c r="I236" s="43"/>
      <c r="J236" s="43"/>
    </row>
    <row r="237" spans="1:10" x14ac:dyDescent="0.2">
      <c r="B237" s="43" t="s">
        <v>227</v>
      </c>
      <c r="C237" s="43"/>
      <c r="D237" s="43">
        <v>-2000</v>
      </c>
      <c r="E237" s="43"/>
      <c r="F237" s="43"/>
      <c r="G237" s="43">
        <f t="shared" si="4"/>
        <v>-2000</v>
      </c>
      <c r="H237" s="43"/>
      <c r="I237" s="43">
        <v>-4888.24</v>
      </c>
      <c r="J237" s="43"/>
    </row>
    <row r="238" spans="1:10" x14ac:dyDescent="0.2">
      <c r="B238" s="45" t="s">
        <v>228</v>
      </c>
      <c r="C238" s="43"/>
      <c r="D238" s="43"/>
      <c r="E238" s="43"/>
      <c r="F238" s="43"/>
      <c r="G238" s="43">
        <f t="shared" si="4"/>
        <v>0</v>
      </c>
      <c r="H238" s="43"/>
      <c r="I238" s="43"/>
      <c r="J238" s="43"/>
    </row>
    <row r="239" spans="1:10" x14ac:dyDescent="0.2">
      <c r="B239" s="45" t="s">
        <v>239</v>
      </c>
      <c r="C239" s="43">
        <f>-512-363</f>
        <v>-875</v>
      </c>
      <c r="D239" s="2"/>
      <c r="E239" s="43"/>
      <c r="F239" s="43"/>
      <c r="G239" s="43">
        <f>SUM(E239:F239)</f>
        <v>0</v>
      </c>
      <c r="H239" s="43"/>
      <c r="I239" s="43"/>
      <c r="J239" s="43"/>
    </row>
    <row r="240" spans="1:10" x14ac:dyDescent="0.2">
      <c r="B240" s="45" t="s">
        <v>240</v>
      </c>
      <c r="C240" s="43">
        <v>-143750</v>
      </c>
      <c r="D240" s="43"/>
      <c r="E240" s="43"/>
      <c r="F240" s="43"/>
      <c r="G240" s="43">
        <f t="shared" si="4"/>
        <v>-143750</v>
      </c>
      <c r="H240" s="43"/>
      <c r="I240" s="43"/>
      <c r="J240" s="43"/>
    </row>
    <row r="241" spans="1:10" x14ac:dyDescent="0.2">
      <c r="B241" s="45" t="s">
        <v>241</v>
      </c>
      <c r="C241" s="43">
        <v>-16000</v>
      </c>
      <c r="D241" s="43"/>
      <c r="E241" s="43"/>
      <c r="F241" s="43"/>
      <c r="G241" s="43">
        <f t="shared" si="4"/>
        <v>-16000</v>
      </c>
      <c r="H241" s="43"/>
      <c r="I241" s="43"/>
      <c r="J241" s="43"/>
    </row>
    <row r="242" spans="1:10" x14ac:dyDescent="0.2">
      <c r="B242" s="45" t="s">
        <v>222</v>
      </c>
      <c r="C242" s="43">
        <v>-480</v>
      </c>
      <c r="D242" s="43"/>
      <c r="E242" s="43"/>
      <c r="F242" s="43"/>
      <c r="G242" s="43">
        <f t="shared" si="4"/>
        <v>-480</v>
      </c>
      <c r="H242" s="43"/>
      <c r="I242" s="43"/>
      <c r="J242" s="43"/>
    </row>
    <row r="243" spans="1:10" x14ac:dyDescent="0.2">
      <c r="C243" s="2"/>
      <c r="D243" s="43"/>
      <c r="E243" s="43"/>
      <c r="F243" s="43"/>
      <c r="G243" s="43">
        <f>SUM(C243:F243)</f>
        <v>0</v>
      </c>
      <c r="H243" s="43"/>
      <c r="I243" s="43"/>
      <c r="J243" s="43"/>
    </row>
    <row r="244" spans="1:10" x14ac:dyDescent="0.2">
      <c r="B244" s="45"/>
      <c r="C244" s="44">
        <f>SUM(C228:C242)</f>
        <v>-5506660.1845849995</v>
      </c>
      <c r="D244" s="44">
        <f>SUM(D228:D243)</f>
        <v>8650134.9799999986</v>
      </c>
      <c r="E244" s="43">
        <f>SUM(E228:E243)</f>
        <v>12484.820000000065</v>
      </c>
      <c r="F244" s="44">
        <f>SUM(F228:F243)</f>
        <v>12332.059999999998</v>
      </c>
      <c r="G244" s="43">
        <f t="shared" si="4"/>
        <v>3168291.6754149995</v>
      </c>
      <c r="H244" s="44">
        <f>SUM(H228:H243)</f>
        <v>59170.720000000001</v>
      </c>
      <c r="I244" s="44">
        <f>SUM(I228:I243)</f>
        <v>35454.390000000007</v>
      </c>
      <c r="J244" s="44">
        <f>SUM(J228:J243)</f>
        <v>1656.6899999999971</v>
      </c>
    </row>
    <row r="245" spans="1:10" x14ac:dyDescent="0.2">
      <c r="B245" s="45"/>
      <c r="C245" s="43"/>
      <c r="D245" s="43"/>
      <c r="E245" s="43"/>
      <c r="F245" s="43"/>
      <c r="G245" s="43">
        <f t="shared" si="4"/>
        <v>0</v>
      </c>
      <c r="H245" s="43"/>
      <c r="I245" s="43"/>
      <c r="J245" s="43"/>
    </row>
    <row r="246" spans="1:10" x14ac:dyDescent="0.2">
      <c r="B246" s="45"/>
      <c r="C246" s="43"/>
      <c r="D246" s="43"/>
      <c r="E246" s="43"/>
      <c r="F246" s="43"/>
      <c r="G246" s="43">
        <f t="shared" si="4"/>
        <v>0</v>
      </c>
      <c r="H246" s="43"/>
      <c r="I246" s="43"/>
      <c r="J246" s="43"/>
    </row>
    <row r="247" spans="1:10" x14ac:dyDescent="0.2">
      <c r="B247" s="45"/>
      <c r="C247" s="43"/>
      <c r="D247" s="43"/>
      <c r="E247" s="43"/>
      <c r="F247" s="43"/>
      <c r="G247" s="43">
        <f t="shared" si="4"/>
        <v>0</v>
      </c>
      <c r="H247" s="43"/>
      <c r="I247" s="43"/>
      <c r="J247" s="43"/>
    </row>
    <row r="248" spans="1:10" x14ac:dyDescent="0.2">
      <c r="B248" s="45"/>
      <c r="C248" s="43"/>
      <c r="D248" s="43"/>
      <c r="E248" s="43"/>
      <c r="F248" s="43"/>
      <c r="G248" s="43">
        <f t="shared" si="4"/>
        <v>0</v>
      </c>
      <c r="H248" s="43"/>
      <c r="I248" s="43"/>
      <c r="J248" s="43"/>
    </row>
    <row r="249" spans="1:10" x14ac:dyDescent="0.2">
      <c r="B249" s="45"/>
      <c r="C249" s="43"/>
      <c r="D249" s="43">
        <v>-34.799999999999997</v>
      </c>
      <c r="E249" s="43"/>
      <c r="F249" s="43"/>
      <c r="G249" s="43">
        <f t="shared" si="4"/>
        <v>-34.799999999999997</v>
      </c>
      <c r="H249" s="43"/>
      <c r="I249" s="43">
        <v>-17.25</v>
      </c>
      <c r="J249" s="43"/>
    </row>
    <row r="250" spans="1:10" x14ac:dyDescent="0.2">
      <c r="A250" s="2">
        <v>21</v>
      </c>
      <c r="B250" s="45" t="s">
        <v>80</v>
      </c>
      <c r="C250" s="43"/>
      <c r="D250" s="43">
        <v>-150000</v>
      </c>
      <c r="E250" s="43">
        <v>150000</v>
      </c>
      <c r="F250" s="43"/>
      <c r="G250" s="43">
        <f t="shared" si="4"/>
        <v>0</v>
      </c>
      <c r="H250" s="43"/>
      <c r="I250" s="43"/>
      <c r="J250" s="43"/>
    </row>
    <row r="251" spans="1:10" x14ac:dyDescent="0.2">
      <c r="B251" s="45" t="s">
        <v>161</v>
      </c>
      <c r="C251" s="43"/>
      <c r="D251" s="43">
        <v>61138.66</v>
      </c>
      <c r="E251" s="43"/>
      <c r="F251" s="43"/>
      <c r="G251" s="43">
        <f t="shared" si="4"/>
        <v>61138.66</v>
      </c>
      <c r="H251" s="43"/>
      <c r="I251" s="43"/>
      <c r="J251" s="43"/>
    </row>
    <row r="252" spans="1:10" x14ac:dyDescent="0.2">
      <c r="B252" s="45"/>
      <c r="C252" s="43"/>
      <c r="D252" s="43"/>
      <c r="E252" s="43"/>
      <c r="F252" s="43"/>
      <c r="G252" s="43">
        <f t="shared" si="4"/>
        <v>0</v>
      </c>
      <c r="H252" s="43"/>
      <c r="I252" s="43">
        <v>28369.79</v>
      </c>
      <c r="J252" s="43"/>
    </row>
    <row r="253" spans="1:10" x14ac:dyDescent="0.2">
      <c r="B253" s="51" t="s">
        <v>199</v>
      </c>
      <c r="C253" s="46"/>
      <c r="D253" s="46">
        <v>-115988.98</v>
      </c>
      <c r="E253" s="43"/>
      <c r="F253" s="43"/>
      <c r="G253" s="43">
        <f t="shared" si="4"/>
        <v>-115988.98</v>
      </c>
      <c r="H253" s="43"/>
      <c r="I253" s="43"/>
      <c r="J253" s="43"/>
    </row>
    <row r="254" spans="1:10" x14ac:dyDescent="0.2">
      <c r="B254" s="51" t="s">
        <v>201</v>
      </c>
      <c r="C254" s="46">
        <v>-23608.48</v>
      </c>
      <c r="D254" s="46"/>
      <c r="E254" s="43"/>
      <c r="F254" s="43"/>
      <c r="G254" s="43">
        <f t="shared" si="4"/>
        <v>-23608.48</v>
      </c>
      <c r="H254" s="43"/>
      <c r="I254" s="43"/>
      <c r="J254" s="43"/>
    </row>
    <row r="255" spans="1:10" x14ac:dyDescent="0.2">
      <c r="B255" s="51" t="s">
        <v>200</v>
      </c>
      <c r="C255" s="46">
        <v>-17648.36</v>
      </c>
      <c r="D255" s="46"/>
      <c r="E255" s="43"/>
      <c r="F255" s="43"/>
      <c r="G255" s="43">
        <f t="shared" si="4"/>
        <v>-17648.36</v>
      </c>
      <c r="H255" s="43"/>
      <c r="I255" s="43"/>
      <c r="J255" s="43"/>
    </row>
    <row r="256" spans="1:10" x14ac:dyDescent="0.2">
      <c r="B256" s="51" t="s">
        <v>202</v>
      </c>
      <c r="C256" s="46"/>
      <c r="D256" s="43"/>
      <c r="E256" s="43"/>
      <c r="F256" s="43"/>
      <c r="G256" s="43">
        <f t="shared" si="4"/>
        <v>0</v>
      </c>
      <c r="H256" s="43"/>
      <c r="I256" s="43"/>
      <c r="J256" s="43"/>
    </row>
    <row r="257" spans="2:10" x14ac:dyDescent="0.2">
      <c r="B257" s="51" t="s">
        <v>203</v>
      </c>
      <c r="C257" s="46"/>
      <c r="D257" s="46">
        <v>-14520.35</v>
      </c>
      <c r="E257" s="43"/>
      <c r="F257" s="43"/>
      <c r="G257" s="43">
        <f t="shared" si="4"/>
        <v>-14520.35</v>
      </c>
      <c r="H257" s="43"/>
      <c r="I257" s="43"/>
      <c r="J257" s="43"/>
    </row>
    <row r="258" spans="2:10" x14ac:dyDescent="0.2">
      <c r="B258" s="51" t="s">
        <v>204</v>
      </c>
      <c r="C258" s="43"/>
      <c r="D258" s="46">
        <v>-97554.49</v>
      </c>
      <c r="E258" s="43"/>
      <c r="F258" s="43"/>
      <c r="G258" s="43">
        <f t="shared" si="4"/>
        <v>-97554.49</v>
      </c>
      <c r="H258" s="43"/>
      <c r="I258" s="43"/>
      <c r="J258" s="43"/>
    </row>
    <row r="259" spans="2:10" x14ac:dyDescent="0.2">
      <c r="B259" s="51" t="s">
        <v>205</v>
      </c>
      <c r="C259" s="46">
        <v>-13410</v>
      </c>
      <c r="D259" s="46"/>
      <c r="E259" s="43"/>
      <c r="F259" s="43"/>
      <c r="G259" s="43">
        <f t="shared" si="4"/>
        <v>-13410</v>
      </c>
      <c r="H259" s="43"/>
      <c r="I259" s="43"/>
      <c r="J259" s="43"/>
    </row>
    <row r="260" spans="2:10" x14ac:dyDescent="0.2">
      <c r="B260" s="51" t="s">
        <v>206</v>
      </c>
      <c r="C260" s="46">
        <v>-21971.599999999999</v>
      </c>
      <c r="D260" s="43"/>
      <c r="E260" s="43"/>
      <c r="F260" s="43"/>
      <c r="G260" s="43">
        <f t="shared" si="4"/>
        <v>-21971.599999999999</v>
      </c>
      <c r="H260" s="43"/>
      <c r="I260" s="43"/>
      <c r="J260" s="43"/>
    </row>
    <row r="261" spans="2:10" x14ac:dyDescent="0.2">
      <c r="B261" s="51" t="s">
        <v>207</v>
      </c>
      <c r="C261" s="43"/>
      <c r="D261" s="46">
        <f>-812.71-1804.97</f>
        <v>-2617.6800000000003</v>
      </c>
      <c r="E261" s="43"/>
      <c r="F261" s="43"/>
      <c r="G261" s="43">
        <f t="shared" si="4"/>
        <v>-2617.6800000000003</v>
      </c>
      <c r="H261" s="43"/>
      <c r="I261" s="43"/>
      <c r="J261" s="43"/>
    </row>
    <row r="262" spans="2:10" x14ac:dyDescent="0.2">
      <c r="B262" s="50" t="s">
        <v>208</v>
      </c>
      <c r="C262" s="43"/>
      <c r="D262" s="46"/>
      <c r="E262" s="46">
        <v>-159452.38</v>
      </c>
      <c r="F262" s="43"/>
      <c r="G262" s="43">
        <f t="shared" si="4"/>
        <v>-159452.38</v>
      </c>
      <c r="H262" s="43"/>
      <c r="I262" s="43"/>
      <c r="J262" s="43"/>
    </row>
    <row r="263" spans="2:10" x14ac:dyDescent="0.2">
      <c r="B263" s="50" t="s">
        <v>209</v>
      </c>
      <c r="C263" s="46">
        <v>-38588.6</v>
      </c>
      <c r="D263" s="43"/>
      <c r="E263" s="43"/>
      <c r="F263" s="43"/>
      <c r="G263" s="43">
        <f t="shared" si="4"/>
        <v>-38588.6</v>
      </c>
      <c r="H263" s="43"/>
      <c r="I263" s="43"/>
      <c r="J263" s="43"/>
    </row>
    <row r="264" spans="2:10" x14ac:dyDescent="0.2">
      <c r="B264" s="50" t="s">
        <v>210</v>
      </c>
      <c r="C264" s="46">
        <v>-31337.49</v>
      </c>
      <c r="D264" s="43"/>
      <c r="E264" s="43"/>
      <c r="F264" s="43"/>
      <c r="G264" s="43">
        <f t="shared" si="4"/>
        <v>-31337.49</v>
      </c>
      <c r="H264" s="43"/>
      <c r="I264" s="43"/>
      <c r="J264" s="43"/>
    </row>
    <row r="265" spans="2:10" x14ac:dyDescent="0.2">
      <c r="B265" s="50" t="s">
        <v>211</v>
      </c>
      <c r="D265" s="43">
        <f>-526.93-692.87-963.36</f>
        <v>-2183.16</v>
      </c>
      <c r="E265" s="43"/>
      <c r="F265" s="43"/>
      <c r="G265" s="43">
        <f>SUM(D265:F265)</f>
        <v>-2183.16</v>
      </c>
      <c r="H265" s="43"/>
      <c r="I265" s="43"/>
      <c r="J265" s="43"/>
    </row>
    <row r="266" spans="2:10" x14ac:dyDescent="0.2">
      <c r="B266" s="45" t="s">
        <v>229</v>
      </c>
      <c r="C266" s="43"/>
      <c r="D266" s="43">
        <v>-3200</v>
      </c>
      <c r="E266" s="43"/>
      <c r="F266" s="43"/>
      <c r="G266" s="43">
        <f t="shared" si="4"/>
        <v>-3200</v>
      </c>
      <c r="H266" s="43"/>
      <c r="I266" s="43"/>
      <c r="J266" s="43"/>
    </row>
    <row r="267" spans="2:10" x14ac:dyDescent="0.2">
      <c r="B267" s="45" t="s">
        <v>230</v>
      </c>
      <c r="C267" s="43"/>
      <c r="D267" s="43">
        <v>-450</v>
      </c>
      <c r="E267" s="43"/>
      <c r="F267" s="43"/>
      <c r="G267" s="43">
        <f t="shared" si="4"/>
        <v>-450</v>
      </c>
      <c r="H267" s="43"/>
      <c r="I267" s="43"/>
      <c r="J267" s="43"/>
    </row>
    <row r="268" spans="2:10" x14ac:dyDescent="0.2">
      <c r="B268" s="45" t="s">
        <v>232</v>
      </c>
      <c r="C268" s="43"/>
      <c r="D268" s="43">
        <v>-450</v>
      </c>
      <c r="E268" s="43"/>
      <c r="F268" s="43"/>
      <c r="G268" s="43">
        <f t="shared" si="4"/>
        <v>-450</v>
      </c>
      <c r="H268" s="43"/>
      <c r="I268" s="43"/>
      <c r="J268" s="43"/>
    </row>
    <row r="269" spans="2:10" x14ac:dyDescent="0.2">
      <c r="B269" s="45" t="s">
        <v>233</v>
      </c>
      <c r="C269" s="43"/>
      <c r="D269" s="43">
        <v>-400</v>
      </c>
      <c r="E269" s="43"/>
      <c r="F269" s="43"/>
      <c r="G269" s="43">
        <f t="shared" si="4"/>
        <v>-400</v>
      </c>
      <c r="H269" s="43"/>
      <c r="I269" s="43"/>
      <c r="J269" s="43"/>
    </row>
    <row r="270" spans="2:10" x14ac:dyDescent="0.2">
      <c r="B270" s="45" t="s">
        <v>234</v>
      </c>
      <c r="C270" s="43"/>
      <c r="D270" s="43">
        <v>-450</v>
      </c>
      <c r="E270" s="43"/>
      <c r="F270" s="43"/>
      <c r="G270" s="43">
        <f t="shared" si="4"/>
        <v>-450</v>
      </c>
      <c r="H270" s="43"/>
      <c r="I270" s="43"/>
      <c r="J270" s="43"/>
    </row>
    <row r="271" spans="2:10" x14ac:dyDescent="0.2">
      <c r="B271" s="45" t="s">
        <v>235</v>
      </c>
      <c r="C271" s="43"/>
      <c r="D271" s="43">
        <v>-400</v>
      </c>
      <c r="E271" s="43"/>
      <c r="F271" s="43"/>
      <c r="G271" s="43">
        <f t="shared" si="4"/>
        <v>-400</v>
      </c>
      <c r="H271" s="43"/>
      <c r="I271" s="43"/>
      <c r="J271" s="43"/>
    </row>
    <row r="272" spans="2:10" x14ac:dyDescent="0.2">
      <c r="B272" s="45" t="s">
        <v>236</v>
      </c>
      <c r="C272" s="43"/>
      <c r="D272" s="43">
        <v>-500</v>
      </c>
      <c r="E272" s="43"/>
      <c r="F272" s="43"/>
      <c r="G272" s="43">
        <f t="shared" si="4"/>
        <v>-500</v>
      </c>
      <c r="H272" s="43"/>
      <c r="I272" s="43"/>
      <c r="J272" s="43"/>
    </row>
    <row r="273" spans="2:10" x14ac:dyDescent="0.2">
      <c r="B273" s="45" t="s">
        <v>237</v>
      </c>
      <c r="C273" s="43"/>
      <c r="D273" s="43">
        <v>-475</v>
      </c>
      <c r="E273" s="43"/>
      <c r="F273" s="43"/>
      <c r="G273" s="43">
        <f t="shared" si="4"/>
        <v>-475</v>
      </c>
      <c r="H273" s="43"/>
      <c r="I273" s="43"/>
      <c r="J273" s="43"/>
    </row>
    <row r="274" spans="2:10" x14ac:dyDescent="0.2">
      <c r="B274" s="45" t="s">
        <v>238</v>
      </c>
      <c r="C274" s="43"/>
      <c r="D274" s="43">
        <v>-1973.72</v>
      </c>
      <c r="E274" s="43"/>
      <c r="F274" s="43"/>
      <c r="G274" s="43">
        <f t="shared" si="4"/>
        <v>-1973.72</v>
      </c>
      <c r="H274" s="43"/>
      <c r="I274" s="43"/>
      <c r="J274" s="43"/>
    </row>
    <row r="275" spans="2:10" x14ac:dyDescent="0.2">
      <c r="B275" s="45" t="s">
        <v>245</v>
      </c>
      <c r="C275" s="43"/>
      <c r="D275" s="43">
        <v>-526.92999999999995</v>
      </c>
      <c r="E275" s="43"/>
      <c r="F275" s="43"/>
      <c r="G275" s="43">
        <f t="shared" si="4"/>
        <v>-526.92999999999995</v>
      </c>
      <c r="H275" s="43"/>
      <c r="I275" s="43"/>
      <c r="J275" s="43"/>
    </row>
    <row r="276" spans="2:10" x14ac:dyDescent="0.2">
      <c r="B276" s="45" t="s">
        <v>246</v>
      </c>
      <c r="C276" s="43"/>
      <c r="D276" s="43">
        <v>-26427.9</v>
      </c>
      <c r="E276" s="43"/>
      <c r="F276" s="43"/>
      <c r="G276" s="43">
        <f t="shared" si="4"/>
        <v>-26427.9</v>
      </c>
      <c r="H276" s="43"/>
      <c r="I276" s="43"/>
      <c r="J276" s="43"/>
    </row>
    <row r="277" spans="2:10" x14ac:dyDescent="0.2">
      <c r="B277" s="45" t="s">
        <v>247</v>
      </c>
      <c r="C277" s="43"/>
      <c r="D277" s="43">
        <v>1296.17</v>
      </c>
      <c r="E277" s="43"/>
      <c r="F277" s="43"/>
      <c r="G277" s="43">
        <f t="shared" si="4"/>
        <v>1296.17</v>
      </c>
      <c r="H277" s="43"/>
      <c r="I277" s="43"/>
      <c r="J277" s="43"/>
    </row>
    <row r="278" spans="2:10" x14ac:dyDescent="0.2">
      <c r="B278" s="45" t="s">
        <v>248</v>
      </c>
      <c r="C278" s="43"/>
      <c r="D278" s="43">
        <v>-3223.94</v>
      </c>
      <c r="E278" s="43"/>
      <c r="F278" s="43"/>
      <c r="G278" s="43">
        <f t="shared" si="4"/>
        <v>-3223.94</v>
      </c>
      <c r="H278" s="43"/>
      <c r="I278" s="43"/>
      <c r="J278" s="43"/>
    </row>
    <row r="279" spans="2:10" x14ac:dyDescent="0.2">
      <c r="B279" s="45" t="s">
        <v>244</v>
      </c>
      <c r="C279" s="43"/>
      <c r="D279" s="43">
        <f>-1727.12-9762.2</f>
        <v>-11489.32</v>
      </c>
      <c r="E279" s="43"/>
      <c r="F279" s="43"/>
      <c r="G279" s="43">
        <f t="shared" si="4"/>
        <v>-11489.32</v>
      </c>
      <c r="H279" s="43"/>
      <c r="I279" s="43"/>
      <c r="J279" s="43"/>
    </row>
    <row r="280" spans="2:10" x14ac:dyDescent="0.2">
      <c r="B280" s="45" t="s">
        <v>97</v>
      </c>
      <c r="C280" s="43"/>
      <c r="D280" s="43">
        <v>-20000</v>
      </c>
      <c r="E280" s="43"/>
      <c r="F280" s="43"/>
      <c r="G280" s="43">
        <f t="shared" si="4"/>
        <v>-20000</v>
      </c>
      <c r="H280" s="43"/>
      <c r="I280" s="43"/>
      <c r="J280" s="43"/>
    </row>
    <row r="281" spans="2:10" x14ac:dyDescent="0.2">
      <c r="B281" s="45" t="s">
        <v>242</v>
      </c>
      <c r="C281" s="43"/>
      <c r="D281" s="43"/>
      <c r="E281" s="43"/>
      <c r="F281" s="43"/>
      <c r="G281" s="43">
        <f t="shared" si="4"/>
        <v>0</v>
      </c>
      <c r="H281" s="43"/>
      <c r="I281" s="43">
        <f>-1710-2499.96-2499.96</f>
        <v>-6709.92</v>
      </c>
      <c r="J281" s="43"/>
    </row>
    <row r="282" spans="2:10" x14ac:dyDescent="0.2">
      <c r="B282" s="45" t="s">
        <v>185</v>
      </c>
      <c r="C282" s="43">
        <f>-2029.99-1730.99-15000-57621.82-28000</f>
        <v>-104382.8</v>
      </c>
      <c r="D282" s="43"/>
      <c r="E282" s="43"/>
      <c r="F282" s="43"/>
      <c r="G282" s="43">
        <f t="shared" si="4"/>
        <v>-104382.8</v>
      </c>
      <c r="H282" s="43"/>
      <c r="I282" s="43"/>
      <c r="J282" s="43"/>
    </row>
    <row r="283" spans="2:10" x14ac:dyDescent="0.2">
      <c r="B283" s="45" t="s">
        <v>109</v>
      </c>
      <c r="C283" s="43">
        <v>-12806.4</v>
      </c>
      <c r="D283" s="43"/>
      <c r="E283" s="43"/>
      <c r="F283" s="43"/>
      <c r="G283" s="43">
        <f t="shared" si="4"/>
        <v>-12806.4</v>
      </c>
      <c r="H283" s="43"/>
      <c r="I283" s="43"/>
      <c r="J283" s="43"/>
    </row>
    <row r="284" spans="2:10" x14ac:dyDescent="0.2">
      <c r="B284" s="45" t="s">
        <v>44</v>
      </c>
      <c r="C284" s="43"/>
      <c r="D284" s="43">
        <v>-1319.19</v>
      </c>
      <c r="E284" s="43"/>
      <c r="F284" s="43"/>
      <c r="G284" s="43">
        <f t="shared" si="4"/>
        <v>-1319.19</v>
      </c>
      <c r="H284" s="43"/>
      <c r="I284" s="43"/>
      <c r="J284" s="43"/>
    </row>
    <row r="285" spans="2:10" x14ac:dyDescent="0.2">
      <c r="B285" s="45" t="s">
        <v>243</v>
      </c>
      <c r="C285" s="43"/>
      <c r="D285" s="43">
        <v>-31991.02</v>
      </c>
      <c r="E285" s="43"/>
      <c r="F285" s="43"/>
      <c r="G285" s="43">
        <f t="shared" si="4"/>
        <v>-31991.02</v>
      </c>
      <c r="H285" s="43"/>
      <c r="I285" s="43"/>
      <c r="J285" s="43"/>
    </row>
    <row r="286" spans="2:10" x14ac:dyDescent="0.2">
      <c r="B286" s="45" t="s">
        <v>87</v>
      </c>
      <c r="C286" s="43"/>
      <c r="D286" s="43">
        <v>-2201.6</v>
      </c>
      <c r="E286" s="43"/>
      <c r="F286" s="43"/>
      <c r="G286" s="43">
        <f t="shared" si="4"/>
        <v>-2201.6</v>
      </c>
      <c r="H286" s="43"/>
      <c r="I286" s="43"/>
      <c r="J286" s="43"/>
    </row>
    <row r="287" spans="2:10" x14ac:dyDescent="0.2">
      <c r="B287" s="45" t="s">
        <v>193</v>
      </c>
      <c r="C287" s="43"/>
      <c r="D287" s="43">
        <v>-700</v>
      </c>
      <c r="E287" s="43"/>
      <c r="F287" s="43"/>
      <c r="G287" s="43">
        <f t="shared" si="4"/>
        <v>-700</v>
      </c>
      <c r="H287" s="43"/>
      <c r="I287" s="43"/>
      <c r="J287" s="43"/>
    </row>
    <row r="288" spans="2:10" x14ac:dyDescent="0.2">
      <c r="B288" s="45" t="s">
        <v>249</v>
      </c>
      <c r="C288" s="43"/>
      <c r="D288" s="43">
        <v>-3888.58</v>
      </c>
      <c r="E288" s="43"/>
      <c r="F288" s="43"/>
      <c r="G288" s="43">
        <f t="shared" si="4"/>
        <v>-3888.58</v>
      </c>
      <c r="H288" s="43"/>
      <c r="I288" s="43"/>
      <c r="J288" s="43"/>
    </row>
    <row r="289" spans="2:10" x14ac:dyDescent="0.2">
      <c r="B289" s="45" t="s">
        <v>172</v>
      </c>
      <c r="C289" s="43">
        <v>-78460.81</v>
      </c>
      <c r="D289" s="43"/>
      <c r="E289" s="43"/>
      <c r="F289" s="43"/>
      <c r="G289" s="43">
        <f t="shared" si="4"/>
        <v>-78460.81</v>
      </c>
      <c r="H289" s="43"/>
      <c r="I289" s="43"/>
      <c r="J289" s="43"/>
    </row>
    <row r="290" spans="2:10" x14ac:dyDescent="0.2">
      <c r="B290" s="45" t="s">
        <v>44</v>
      </c>
      <c r="C290" s="43">
        <v>-26700</v>
      </c>
      <c r="D290" s="43"/>
      <c r="E290" s="43"/>
      <c r="F290" s="43"/>
      <c r="G290" s="43">
        <f t="shared" si="4"/>
        <v>-26700</v>
      </c>
      <c r="H290" s="43"/>
      <c r="I290" s="43"/>
      <c r="J290" s="43"/>
    </row>
    <row r="291" spans="2:10" x14ac:dyDescent="0.2">
      <c r="B291" s="45" t="s">
        <v>250</v>
      </c>
      <c r="C291" s="43"/>
      <c r="D291" s="43">
        <v>-4976.3999999999996</v>
      </c>
      <c r="E291" s="43"/>
      <c r="F291" s="43"/>
      <c r="G291" s="43">
        <f t="shared" si="4"/>
        <v>-4976.3999999999996</v>
      </c>
      <c r="H291" s="43"/>
      <c r="I291" s="43"/>
      <c r="J291" s="43"/>
    </row>
    <row r="292" spans="2:10" x14ac:dyDescent="0.2">
      <c r="B292" s="45" t="s">
        <v>251</v>
      </c>
      <c r="C292" s="43"/>
      <c r="D292" s="43">
        <v>-6660.72</v>
      </c>
      <c r="E292" s="43"/>
      <c r="F292" s="43"/>
      <c r="G292" s="43">
        <f t="shared" si="4"/>
        <v>-6660.72</v>
      </c>
      <c r="H292" s="43"/>
      <c r="I292" s="43"/>
      <c r="J292" s="43"/>
    </row>
    <row r="293" spans="2:10" x14ac:dyDescent="0.2">
      <c r="B293" s="45" t="s">
        <v>89</v>
      </c>
      <c r="C293" s="43">
        <v>-17872.54</v>
      </c>
      <c r="D293" s="43"/>
      <c r="E293" s="43"/>
      <c r="F293" s="43"/>
      <c r="G293" s="43">
        <f t="shared" ref="G293:G324" si="5">SUM(C293:F293)</f>
        <v>-17872.54</v>
      </c>
      <c r="H293" s="43"/>
      <c r="I293" s="43"/>
      <c r="J293" s="43"/>
    </row>
    <row r="294" spans="2:10" x14ac:dyDescent="0.2">
      <c r="B294" s="45" t="s">
        <v>152</v>
      </c>
      <c r="C294" s="43"/>
      <c r="D294" s="43">
        <v>-8000</v>
      </c>
      <c r="E294" s="43"/>
      <c r="F294" s="43"/>
      <c r="G294" s="43">
        <f t="shared" si="5"/>
        <v>-8000</v>
      </c>
      <c r="H294" s="43"/>
      <c r="I294" s="43"/>
      <c r="J294" s="43"/>
    </row>
    <row r="295" spans="2:10" x14ac:dyDescent="0.2">
      <c r="B295" s="45" t="s">
        <v>86</v>
      </c>
      <c r="C295" s="43"/>
      <c r="D295" s="43">
        <v>-4894.8100000000004</v>
      </c>
      <c r="E295" s="43"/>
      <c r="F295" s="43"/>
      <c r="G295" s="43">
        <f t="shared" si="5"/>
        <v>-4894.8100000000004</v>
      </c>
      <c r="H295" s="43"/>
      <c r="I295" s="43"/>
      <c r="J295" s="43"/>
    </row>
    <row r="296" spans="2:10" x14ac:dyDescent="0.2">
      <c r="B296" s="45" t="s">
        <v>148</v>
      </c>
      <c r="C296" s="43"/>
      <c r="D296" s="43">
        <v>-510845.81</v>
      </c>
      <c r="E296" s="43"/>
      <c r="F296" s="43"/>
      <c r="G296" s="43">
        <f t="shared" si="5"/>
        <v>-510845.81</v>
      </c>
      <c r="H296" s="43"/>
      <c r="I296" s="43"/>
      <c r="J296" s="43"/>
    </row>
    <row r="297" spans="2:10" x14ac:dyDescent="0.2">
      <c r="B297" s="45" t="s">
        <v>81</v>
      </c>
      <c r="C297" s="43"/>
      <c r="D297" s="43">
        <v>-59689.18</v>
      </c>
      <c r="E297" s="43"/>
      <c r="F297" s="43"/>
      <c r="G297" s="43">
        <f t="shared" si="5"/>
        <v>-59689.18</v>
      </c>
      <c r="H297" s="43"/>
      <c r="I297" s="43"/>
      <c r="J297" s="43"/>
    </row>
    <row r="298" spans="2:10" x14ac:dyDescent="0.2">
      <c r="B298" s="45" t="s">
        <v>254</v>
      </c>
      <c r="C298" s="43"/>
      <c r="D298" s="43"/>
      <c r="E298" s="43"/>
      <c r="F298" s="43"/>
      <c r="G298" s="43">
        <f t="shared" si="5"/>
        <v>0</v>
      </c>
      <c r="H298" s="43"/>
      <c r="I298" s="43">
        <v>-50501.19</v>
      </c>
      <c r="J298" s="43"/>
    </row>
    <row r="299" spans="2:10" x14ac:dyDescent="0.2">
      <c r="B299" s="45" t="s">
        <v>108</v>
      </c>
      <c r="C299" s="43"/>
      <c r="D299" s="43"/>
      <c r="E299" s="43"/>
      <c r="F299" s="43"/>
      <c r="G299" s="43">
        <f t="shared" si="5"/>
        <v>0</v>
      </c>
      <c r="H299" s="43">
        <v>-58758.47</v>
      </c>
      <c r="I299" s="43"/>
      <c r="J299" s="43"/>
    </row>
    <row r="300" spans="2:10" x14ac:dyDescent="0.2">
      <c r="B300" s="45" t="s">
        <v>171</v>
      </c>
      <c r="C300" s="43">
        <v>-15666</v>
      </c>
      <c r="D300" s="43"/>
      <c r="E300" s="43"/>
      <c r="F300" s="43"/>
      <c r="G300" s="43">
        <f t="shared" si="5"/>
        <v>-15666</v>
      </c>
      <c r="H300" s="43"/>
      <c r="I300" s="43"/>
      <c r="J300" s="43"/>
    </row>
    <row r="301" spans="2:10" x14ac:dyDescent="0.2">
      <c r="B301" s="45" t="s">
        <v>173</v>
      </c>
      <c r="C301" s="43">
        <v>-39441.74</v>
      </c>
      <c r="D301" s="43"/>
      <c r="E301" s="43"/>
      <c r="F301" s="43"/>
      <c r="G301" s="43">
        <f t="shared" si="5"/>
        <v>-39441.74</v>
      </c>
      <c r="H301" s="43"/>
      <c r="I301" s="43"/>
      <c r="J301" s="43"/>
    </row>
    <row r="302" spans="2:10" x14ac:dyDescent="0.2">
      <c r="B302" s="45" t="s">
        <v>71</v>
      </c>
      <c r="C302" s="43">
        <v>-34800</v>
      </c>
      <c r="D302" s="43"/>
      <c r="E302" s="43"/>
      <c r="F302" s="43"/>
      <c r="G302" s="43">
        <f t="shared" si="5"/>
        <v>-34800</v>
      </c>
      <c r="H302" s="43"/>
      <c r="I302" s="43"/>
      <c r="J302" s="43"/>
    </row>
    <row r="303" spans="2:10" x14ac:dyDescent="0.2">
      <c r="B303" s="45" t="s">
        <v>255</v>
      </c>
      <c r="C303" s="43">
        <v>-20300</v>
      </c>
      <c r="D303" s="43"/>
      <c r="E303" s="43"/>
      <c r="F303" s="43"/>
      <c r="G303" s="43">
        <f t="shared" si="5"/>
        <v>-20300</v>
      </c>
      <c r="H303" s="43"/>
      <c r="I303" s="43"/>
      <c r="J303" s="43"/>
    </row>
    <row r="304" spans="2:10" x14ac:dyDescent="0.2">
      <c r="B304" s="45" t="s">
        <v>256</v>
      </c>
      <c r="C304" s="43">
        <f>-45000-140000</f>
        <v>-185000</v>
      </c>
      <c r="D304" s="43"/>
      <c r="E304" s="43"/>
      <c r="F304" s="43"/>
      <c r="G304" s="43">
        <f t="shared" si="5"/>
        <v>-185000</v>
      </c>
      <c r="H304" s="43"/>
      <c r="I304" s="43"/>
      <c r="J304" s="43"/>
    </row>
    <row r="305" spans="1:10" x14ac:dyDescent="0.2">
      <c r="B305" s="45"/>
      <c r="C305" s="43"/>
      <c r="D305" s="43"/>
      <c r="E305" s="43"/>
      <c r="F305" s="43"/>
      <c r="G305" s="43">
        <f t="shared" si="5"/>
        <v>0</v>
      </c>
      <c r="H305" s="43"/>
      <c r="I305" s="43"/>
      <c r="J305" s="43"/>
    </row>
    <row r="306" spans="1:10" x14ac:dyDescent="0.2">
      <c r="B306" s="45"/>
      <c r="C306" s="44">
        <f>SUM(C244:C305)</f>
        <v>-6188655.0045849998</v>
      </c>
      <c r="D306" s="43">
        <f t="shared" ref="D306:F306" si="6">SUM(D244:D305)</f>
        <v>7624536.2299999986</v>
      </c>
      <c r="E306" s="43">
        <f t="shared" si="6"/>
        <v>3032.4400000000605</v>
      </c>
      <c r="F306" s="43">
        <f t="shared" si="6"/>
        <v>12332.059999999998</v>
      </c>
      <c r="G306" s="43">
        <f t="shared" si="5"/>
        <v>1451245.7254149988</v>
      </c>
      <c r="H306" s="44">
        <f t="shared" ref="H306" si="7">SUM(H244:H305)</f>
        <v>412.25</v>
      </c>
      <c r="I306" s="44">
        <f t="shared" ref="I306" si="8">SUM(I244:I305)</f>
        <v>6595.820000000007</v>
      </c>
      <c r="J306" s="43">
        <f t="shared" ref="J306" si="9">SUM(J244:J305)</f>
        <v>1656.6899999999971</v>
      </c>
    </row>
    <row r="307" spans="1:10" x14ac:dyDescent="0.2">
      <c r="B307" s="45"/>
      <c r="C307" s="43">
        <v>6141950.8700000001</v>
      </c>
      <c r="D307" s="43"/>
      <c r="E307" s="43"/>
      <c r="F307" s="43"/>
      <c r="G307" s="43">
        <f t="shared" si="5"/>
        <v>6141950.8700000001</v>
      </c>
      <c r="H307" s="43"/>
      <c r="I307" s="43"/>
      <c r="J307" s="43"/>
    </row>
    <row r="308" spans="1:10" x14ac:dyDescent="0.2">
      <c r="B308" s="45"/>
      <c r="C308" s="43">
        <f>SUM(C306:C307)</f>
        <v>-46704.134584999643</v>
      </c>
      <c r="D308" s="43"/>
      <c r="E308" s="43"/>
      <c r="F308" s="43"/>
      <c r="G308" s="43">
        <f t="shared" si="5"/>
        <v>-46704.134584999643</v>
      </c>
      <c r="H308" s="43"/>
      <c r="I308" s="43">
        <v>-17.25</v>
      </c>
      <c r="J308" s="43"/>
    </row>
    <row r="309" spans="1:10" x14ac:dyDescent="0.2">
      <c r="B309" s="45"/>
      <c r="C309" s="43"/>
      <c r="D309" s="43"/>
      <c r="E309" s="43"/>
      <c r="F309" s="43"/>
      <c r="G309" s="43">
        <f t="shared" si="5"/>
        <v>0</v>
      </c>
      <c r="H309" s="43"/>
      <c r="I309" s="43"/>
      <c r="J309" s="43"/>
    </row>
    <row r="310" spans="1:10" x14ac:dyDescent="0.2">
      <c r="A310" s="2">
        <v>24</v>
      </c>
      <c r="B310" s="45"/>
      <c r="C310" s="43"/>
      <c r="D310" s="43"/>
      <c r="E310" s="43"/>
      <c r="F310" s="43"/>
      <c r="G310" s="43">
        <f t="shared" si="5"/>
        <v>0</v>
      </c>
      <c r="H310" s="43"/>
      <c r="I310" s="43">
        <v>13522.47</v>
      </c>
      <c r="J310" s="43"/>
    </row>
    <row r="311" spans="1:10" x14ac:dyDescent="0.2">
      <c r="B311" s="45" t="s">
        <v>257</v>
      </c>
      <c r="C311" s="43">
        <f>-18670.2-19780.32</f>
        <v>-38450.520000000004</v>
      </c>
      <c r="D311" s="43"/>
      <c r="E311" s="43"/>
      <c r="F311" s="43"/>
      <c r="G311" s="43">
        <f t="shared" si="5"/>
        <v>-38450.520000000004</v>
      </c>
      <c r="H311" s="43"/>
      <c r="I311" s="43"/>
      <c r="J311" s="43"/>
    </row>
    <row r="312" spans="1:10" x14ac:dyDescent="0.2">
      <c r="B312" s="45"/>
      <c r="C312" s="43"/>
      <c r="D312" s="43"/>
      <c r="E312" s="43"/>
      <c r="F312" s="43"/>
      <c r="G312" s="43">
        <f t="shared" si="5"/>
        <v>0</v>
      </c>
      <c r="H312" s="43"/>
      <c r="I312" s="43"/>
      <c r="J312" s="43"/>
    </row>
    <row r="313" spans="1:10" x14ac:dyDescent="0.2">
      <c r="B313" s="45"/>
      <c r="C313" s="43"/>
      <c r="D313" s="43"/>
      <c r="E313" s="43"/>
      <c r="F313" s="43"/>
      <c r="G313" s="43">
        <f t="shared" si="5"/>
        <v>0</v>
      </c>
      <c r="H313" s="43"/>
      <c r="I313" s="43"/>
      <c r="J313" s="43"/>
    </row>
    <row r="314" spans="1:10" x14ac:dyDescent="0.2">
      <c r="B314" s="45"/>
      <c r="C314" s="43"/>
      <c r="D314" s="43"/>
      <c r="E314" s="43"/>
      <c r="F314" s="43"/>
      <c r="G314" s="43">
        <f t="shared" si="5"/>
        <v>0</v>
      </c>
      <c r="H314" s="43"/>
      <c r="I314" s="43"/>
      <c r="J314" s="43"/>
    </row>
    <row r="315" spans="1:10" x14ac:dyDescent="0.2">
      <c r="B315" s="45"/>
      <c r="C315" s="43"/>
      <c r="D315" s="43"/>
      <c r="E315" s="43"/>
      <c r="F315" s="43"/>
      <c r="G315" s="43">
        <f t="shared" si="5"/>
        <v>0</v>
      </c>
      <c r="H315" s="43"/>
      <c r="I315" s="43"/>
      <c r="J315" s="43"/>
    </row>
    <row r="316" spans="1:10" x14ac:dyDescent="0.2">
      <c r="B316" s="45"/>
      <c r="C316" s="43"/>
      <c r="D316" s="43"/>
      <c r="E316" s="43"/>
      <c r="F316" s="43"/>
      <c r="G316" s="43">
        <f t="shared" si="5"/>
        <v>0</v>
      </c>
      <c r="H316" s="43"/>
      <c r="I316" s="43"/>
      <c r="J316" s="43"/>
    </row>
    <row r="317" spans="1:10" x14ac:dyDescent="0.2">
      <c r="B317" s="45"/>
      <c r="C317" s="43"/>
      <c r="D317" s="43"/>
      <c r="E317" s="43"/>
      <c r="F317" s="43"/>
      <c r="G317" s="43">
        <f t="shared" si="5"/>
        <v>0</v>
      </c>
      <c r="H317" s="43"/>
      <c r="I317" s="43"/>
      <c r="J317" s="43"/>
    </row>
    <row r="318" spans="1:10" x14ac:dyDescent="0.2">
      <c r="B318" s="45"/>
      <c r="C318" s="43"/>
      <c r="D318" s="43"/>
      <c r="E318" s="43"/>
      <c r="F318" s="43"/>
      <c r="G318" s="43">
        <f t="shared" si="5"/>
        <v>0</v>
      </c>
      <c r="H318" s="43"/>
      <c r="I318" s="43"/>
      <c r="J318" s="43"/>
    </row>
    <row r="319" spans="1:10" x14ac:dyDescent="0.2">
      <c r="B319" s="45"/>
      <c r="C319" s="43"/>
      <c r="D319" s="43"/>
      <c r="E319" s="43"/>
      <c r="F319" s="43"/>
      <c r="G319" s="43">
        <f t="shared" si="5"/>
        <v>0</v>
      </c>
      <c r="H319" s="43"/>
      <c r="I319" s="43"/>
      <c r="J319" s="43"/>
    </row>
    <row r="320" spans="1:10" x14ac:dyDescent="0.2">
      <c r="B320" s="45"/>
      <c r="C320" s="43">
        <f>SUM(C306:C319)</f>
        <v>-131858.78916999931</v>
      </c>
      <c r="D320" s="43">
        <f t="shared" ref="D320:F320" si="10">SUM(D306:D319)</f>
        <v>7624536.2299999986</v>
      </c>
      <c r="E320" s="43">
        <f t="shared" si="10"/>
        <v>3032.4400000000605</v>
      </c>
      <c r="F320" s="43">
        <f t="shared" si="10"/>
        <v>12332.059999999998</v>
      </c>
      <c r="G320" s="43">
        <f t="shared" si="5"/>
        <v>7508041.9408299997</v>
      </c>
      <c r="H320" s="43">
        <f t="shared" ref="H320" si="11">SUM(H306:H319)</f>
        <v>412.25</v>
      </c>
      <c r="I320" s="44">
        <f t="shared" ref="I320" si="12">SUM(I306:I319)</f>
        <v>20101.040000000008</v>
      </c>
      <c r="J320" s="43">
        <f t="shared" ref="J320" si="13">SUM(J306:J319)</f>
        <v>1656.6899999999971</v>
      </c>
    </row>
    <row r="321" spans="2:10" x14ac:dyDescent="0.2">
      <c r="B321" s="45"/>
      <c r="C321" s="43"/>
      <c r="D321" s="43"/>
      <c r="E321" s="43"/>
      <c r="F321" s="43"/>
      <c r="G321" s="43">
        <f t="shared" si="5"/>
        <v>0</v>
      </c>
      <c r="H321" s="43"/>
      <c r="I321" s="43"/>
      <c r="J321" s="43"/>
    </row>
    <row r="322" spans="2:10" x14ac:dyDescent="0.2">
      <c r="B322" s="45"/>
      <c r="C322" s="43"/>
      <c r="D322" s="43"/>
      <c r="E322" s="43"/>
      <c r="F322" s="43"/>
      <c r="G322" s="43">
        <f t="shared" si="5"/>
        <v>0</v>
      </c>
      <c r="H322" s="43"/>
      <c r="I322" s="43"/>
      <c r="J322" s="43"/>
    </row>
    <row r="323" spans="2:10" x14ac:dyDescent="0.2">
      <c r="B323" s="45"/>
      <c r="C323" s="43"/>
      <c r="D323" s="43"/>
      <c r="E323" s="43"/>
      <c r="F323" s="43"/>
      <c r="G323" s="43">
        <f t="shared" si="5"/>
        <v>0</v>
      </c>
      <c r="H323" s="43"/>
      <c r="I323" s="43"/>
      <c r="J323" s="43"/>
    </row>
    <row r="324" spans="2:10" x14ac:dyDescent="0.2">
      <c r="B324" s="45"/>
      <c r="C324" s="43"/>
      <c r="D324" s="43"/>
      <c r="E324" s="43"/>
      <c r="F324" s="43"/>
      <c r="G324" s="43">
        <f t="shared" si="5"/>
        <v>0</v>
      </c>
      <c r="H324" s="43"/>
      <c r="I324" s="43"/>
      <c r="J324" s="43"/>
    </row>
    <row r="325" spans="2:10" x14ac:dyDescent="0.2">
      <c r="B325" s="45"/>
      <c r="C325" s="43"/>
      <c r="D325" s="43"/>
      <c r="E325" s="43"/>
      <c r="F325" s="43"/>
      <c r="G325" s="43"/>
      <c r="H325" s="43"/>
      <c r="I325" s="43"/>
      <c r="J325" s="43"/>
    </row>
    <row r="326" spans="2:10" x14ac:dyDescent="0.2">
      <c r="B326" s="45"/>
      <c r="C326" s="43"/>
      <c r="D326" s="43"/>
      <c r="E326" s="43"/>
      <c r="F326" s="43"/>
      <c r="G326" s="43"/>
      <c r="H326" s="43"/>
      <c r="I326" s="43"/>
      <c r="J326" s="43"/>
    </row>
    <row r="327" spans="2:10" x14ac:dyDescent="0.2">
      <c r="B327" s="45"/>
      <c r="C327" s="43"/>
      <c r="D327" s="43"/>
      <c r="E327" s="43"/>
      <c r="F327" s="43"/>
      <c r="G327" s="43"/>
      <c r="H327" s="43"/>
      <c r="I327" s="43"/>
      <c r="J327" s="43"/>
    </row>
    <row r="333" spans="2:10" x14ac:dyDescent="0.2">
      <c r="B333" s="45" t="s">
        <v>231</v>
      </c>
      <c r="C333" s="43"/>
      <c r="D333" s="43">
        <v>-7605731.2000000002</v>
      </c>
    </row>
    <row r="338" spans="2:10" x14ac:dyDescent="0.2">
      <c r="B338" s="43" t="s">
        <v>32</v>
      </c>
      <c r="C338" s="43">
        <f>6538104.96-480278.27</f>
        <v>6057826.6899999995</v>
      </c>
      <c r="D338" s="43"/>
      <c r="E338" s="43"/>
      <c r="F338" s="43"/>
      <c r="G338" s="43">
        <f>SUM(C338:F338)</f>
        <v>6057826.6899999995</v>
      </c>
      <c r="H338" s="43"/>
      <c r="I338" s="43"/>
      <c r="J338" s="43"/>
    </row>
  </sheetData>
  <phoneticPr fontId="2" type="noConversion"/>
  <printOptions horizontalCentered="1" gridLines="1"/>
  <pageMargins left="0.7" right="0.7" top="0.75" bottom="0.75" header="0.3" footer="0.3"/>
  <pageSetup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4"/>
  <sheetViews>
    <sheetView zoomScale="98" zoomScaleNormal="98" workbookViewId="0">
      <pane xSplit="1" ySplit="4" topLeftCell="B89" activePane="bottomRight" state="frozen"/>
      <selection pane="topRight" activeCell="B1" sqref="B1"/>
      <selection pane="bottomLeft" activeCell="A5" sqref="A5"/>
      <selection pane="bottomRight" activeCell="H107" sqref="H107"/>
    </sheetView>
  </sheetViews>
  <sheetFormatPr baseColWidth="10" defaultRowHeight="12.75" x14ac:dyDescent="0.2"/>
  <cols>
    <col min="2" max="2" width="13.28515625" bestFit="1" customWidth="1"/>
    <col min="3" max="3" width="12.28515625" bestFit="1" customWidth="1"/>
    <col min="5" max="5" width="12.85546875" bestFit="1" customWidth="1"/>
    <col min="8" max="8" width="11.7109375" bestFit="1" customWidth="1"/>
  </cols>
  <sheetData>
    <row r="1" spans="1:20" x14ac:dyDescent="0.2">
      <c r="A1" s="10"/>
      <c r="B1" s="10" t="s">
        <v>0</v>
      </c>
      <c r="C1" s="10"/>
      <c r="D1" s="10"/>
      <c r="E1" s="10" t="s">
        <v>0</v>
      </c>
      <c r="F1" s="9"/>
      <c r="G1" s="10"/>
      <c r="H1" s="9" t="s">
        <v>0</v>
      </c>
      <c r="I1" s="7"/>
      <c r="J1" s="10" t="s">
        <v>15</v>
      </c>
      <c r="K1" s="9" t="s">
        <v>0</v>
      </c>
      <c r="L1" s="9"/>
      <c r="M1" s="10" t="s">
        <v>15</v>
      </c>
      <c r="N1" s="9" t="s">
        <v>0</v>
      </c>
      <c r="O1" s="4"/>
      <c r="P1" s="4"/>
      <c r="Q1" s="9" t="s">
        <v>0</v>
      </c>
      <c r="R1" s="4"/>
      <c r="S1" s="4" t="s">
        <v>15</v>
      </c>
      <c r="T1" s="9" t="s">
        <v>0</v>
      </c>
    </row>
    <row r="2" spans="1:20" x14ac:dyDescent="0.2">
      <c r="A2" s="10" t="s">
        <v>16</v>
      </c>
      <c r="B2" s="10" t="s">
        <v>17</v>
      </c>
      <c r="C2" s="10"/>
      <c r="D2" s="10" t="s">
        <v>16</v>
      </c>
      <c r="E2" s="10" t="s">
        <v>17</v>
      </c>
      <c r="F2" s="10"/>
      <c r="G2" s="10" t="s">
        <v>16</v>
      </c>
      <c r="H2" s="10" t="s">
        <v>18</v>
      </c>
      <c r="I2" s="11"/>
      <c r="J2" s="10" t="s">
        <v>16</v>
      </c>
      <c r="K2" s="10" t="s">
        <v>17</v>
      </c>
      <c r="L2" s="10"/>
      <c r="M2" s="10" t="s">
        <v>16</v>
      </c>
      <c r="N2" s="10" t="s">
        <v>18</v>
      </c>
      <c r="O2" s="2"/>
      <c r="P2" s="10" t="s">
        <v>16</v>
      </c>
      <c r="Q2" s="10" t="s">
        <v>13</v>
      </c>
      <c r="R2" s="2"/>
      <c r="S2" s="2" t="s">
        <v>16</v>
      </c>
      <c r="T2" s="10" t="s">
        <v>13</v>
      </c>
    </row>
    <row r="3" spans="1:20" x14ac:dyDescent="0.2">
      <c r="A3" s="10" t="s">
        <v>19</v>
      </c>
      <c r="B3" s="14">
        <v>725120.58</v>
      </c>
      <c r="C3" s="11"/>
      <c r="D3" s="10" t="s">
        <v>19</v>
      </c>
      <c r="E3" s="11"/>
      <c r="F3" s="11"/>
      <c r="G3" s="10" t="s">
        <v>19</v>
      </c>
      <c r="H3" s="12">
        <v>8479441.2100000009</v>
      </c>
      <c r="I3" s="11"/>
      <c r="J3" s="10" t="s">
        <v>19</v>
      </c>
      <c r="K3" s="12">
        <v>5280.12</v>
      </c>
      <c r="L3" s="10"/>
      <c r="M3" s="10" t="s">
        <v>19</v>
      </c>
      <c r="N3" s="13">
        <v>71078.3</v>
      </c>
      <c r="O3" s="2"/>
      <c r="P3" s="10" t="s">
        <v>19</v>
      </c>
      <c r="Q3" s="8">
        <v>2016.09</v>
      </c>
      <c r="R3" s="2"/>
      <c r="S3" s="6" t="s">
        <v>20</v>
      </c>
      <c r="T3" s="8">
        <v>1656.69</v>
      </c>
    </row>
    <row r="4" spans="1:20" x14ac:dyDescent="0.2">
      <c r="A4" s="10"/>
      <c r="B4" s="11"/>
      <c r="C4" s="11"/>
      <c r="D4" s="2"/>
      <c r="G4" s="15"/>
      <c r="H4" s="11"/>
      <c r="I4" s="11"/>
      <c r="J4" s="10"/>
      <c r="K4" s="13"/>
      <c r="L4" s="10"/>
      <c r="M4" s="10"/>
      <c r="N4" s="11"/>
      <c r="O4" s="2"/>
      <c r="P4" s="2"/>
      <c r="Q4" s="2"/>
      <c r="R4" s="43"/>
      <c r="S4" s="6"/>
      <c r="T4" s="1"/>
    </row>
    <row r="5" spans="1:20" x14ac:dyDescent="0.2">
      <c r="A5" s="2">
        <v>36792</v>
      </c>
      <c r="B5" s="1">
        <v>647.04</v>
      </c>
      <c r="C5" s="17"/>
      <c r="E5" s="28">
        <v>28977.99</v>
      </c>
      <c r="F5" s="11"/>
      <c r="G5" s="41">
        <v>20363</v>
      </c>
      <c r="H5" s="28">
        <v>500</v>
      </c>
      <c r="I5" s="43"/>
      <c r="J5" s="2">
        <v>556015</v>
      </c>
      <c r="K5" s="25">
        <v>295.8</v>
      </c>
      <c r="L5" s="2"/>
      <c r="N5" s="25"/>
      <c r="O5" s="2"/>
      <c r="P5" s="2">
        <v>191</v>
      </c>
      <c r="Q5" s="1">
        <v>324.68</v>
      </c>
      <c r="R5" s="1"/>
      <c r="S5" s="2"/>
      <c r="T5" s="1"/>
    </row>
    <row r="6" spans="1:20" x14ac:dyDescent="0.2">
      <c r="A6" s="2">
        <v>36962</v>
      </c>
      <c r="B6" s="1">
        <v>175</v>
      </c>
      <c r="C6" s="18"/>
      <c r="E6" s="28">
        <v>90355.72</v>
      </c>
      <c r="G6" s="41">
        <v>20393</v>
      </c>
      <c r="H6" s="28">
        <v>710.52</v>
      </c>
      <c r="I6" s="43"/>
      <c r="J6" s="2">
        <v>556022</v>
      </c>
      <c r="K6" s="25">
        <v>4572.07</v>
      </c>
      <c r="L6" s="2"/>
      <c r="M6" s="2">
        <v>2272</v>
      </c>
      <c r="N6" s="25">
        <v>476.07</v>
      </c>
      <c r="O6" s="2"/>
      <c r="P6" s="2">
        <v>224</v>
      </c>
      <c r="Q6" s="1">
        <v>489.75</v>
      </c>
      <c r="R6" s="43"/>
      <c r="T6" s="1"/>
    </row>
    <row r="7" spans="1:20" x14ac:dyDescent="0.2">
      <c r="A7" s="2">
        <v>36963</v>
      </c>
      <c r="B7" s="1">
        <v>125</v>
      </c>
      <c r="C7" s="17"/>
      <c r="D7" t="s">
        <v>12</v>
      </c>
      <c r="E7" s="28">
        <v>71209.55</v>
      </c>
      <c r="G7" s="2">
        <v>20505</v>
      </c>
      <c r="H7" s="25">
        <v>5000</v>
      </c>
      <c r="I7" s="43"/>
      <c r="J7" s="2"/>
      <c r="K7" s="1"/>
      <c r="L7" s="2"/>
      <c r="M7" s="2">
        <v>2265</v>
      </c>
      <c r="N7" s="54"/>
      <c r="O7" s="2"/>
      <c r="P7" s="2">
        <v>290</v>
      </c>
      <c r="Q7" s="1">
        <v>682.92</v>
      </c>
      <c r="R7" s="43"/>
      <c r="T7" s="1"/>
    </row>
    <row r="8" spans="1:20" x14ac:dyDescent="0.2">
      <c r="A8" s="2">
        <v>36964</v>
      </c>
      <c r="B8" s="1">
        <v>75</v>
      </c>
      <c r="C8" s="17"/>
      <c r="E8" s="28">
        <v>24556.98</v>
      </c>
      <c r="G8">
        <v>20543</v>
      </c>
      <c r="H8">
        <v>711.3</v>
      </c>
      <c r="I8" s="46"/>
      <c r="L8" s="1"/>
      <c r="M8" s="2"/>
      <c r="N8" s="53"/>
      <c r="O8" s="2"/>
      <c r="P8" s="2">
        <v>291</v>
      </c>
      <c r="Q8" s="1">
        <v>576.41999999999996</v>
      </c>
      <c r="R8" s="43"/>
      <c r="T8" s="2"/>
    </row>
    <row r="9" spans="1:20" x14ac:dyDescent="0.2">
      <c r="A9" s="2">
        <v>37456</v>
      </c>
      <c r="B9" s="1">
        <v>275</v>
      </c>
      <c r="C9" s="17"/>
      <c r="E9" s="28">
        <v>18674.25</v>
      </c>
      <c r="G9">
        <v>20549</v>
      </c>
      <c r="H9" s="53">
        <v>44031.17</v>
      </c>
      <c r="I9" s="43"/>
      <c r="J9" s="2"/>
      <c r="K9" s="25"/>
      <c r="L9" s="2"/>
      <c r="M9" s="2">
        <v>2293</v>
      </c>
      <c r="N9" s="53">
        <v>3387.45</v>
      </c>
      <c r="O9" s="43"/>
      <c r="P9" s="2">
        <v>302</v>
      </c>
      <c r="Q9" s="1">
        <v>59</v>
      </c>
      <c r="R9" s="43"/>
      <c r="T9" s="1"/>
    </row>
    <row r="10" spans="1:20" x14ac:dyDescent="0.2">
      <c r="A10" s="2">
        <v>37620</v>
      </c>
      <c r="B10" s="1">
        <v>225</v>
      </c>
      <c r="C10" s="17"/>
      <c r="E10" s="28">
        <v>22956.26</v>
      </c>
      <c r="H10" s="53"/>
      <c r="I10" s="43"/>
      <c r="M10" s="2">
        <v>2294</v>
      </c>
      <c r="N10" s="53">
        <v>719.73</v>
      </c>
      <c r="O10" s="2"/>
      <c r="P10" s="2">
        <v>334</v>
      </c>
      <c r="Q10" s="1">
        <v>1305.92</v>
      </c>
      <c r="R10" s="43"/>
      <c r="T10" s="1"/>
    </row>
    <row r="11" spans="1:20" x14ac:dyDescent="0.2">
      <c r="A11" s="2">
        <v>37885</v>
      </c>
      <c r="B11" s="1">
        <v>475</v>
      </c>
      <c r="C11" s="17"/>
      <c r="E11" s="28">
        <v>19295.68</v>
      </c>
      <c r="H11" s="55"/>
      <c r="J11" s="2"/>
      <c r="K11" s="8">
        <f>SUM(K5:K9)</f>
        <v>4867.87</v>
      </c>
      <c r="M11" s="2">
        <v>2295</v>
      </c>
      <c r="N11" s="53">
        <v>11688.16</v>
      </c>
      <c r="O11" s="43"/>
      <c r="P11" s="2"/>
      <c r="Q11" s="43"/>
      <c r="R11" s="43"/>
      <c r="T11" s="2"/>
    </row>
    <row r="12" spans="1:20" x14ac:dyDescent="0.2">
      <c r="A12" s="2">
        <v>37892</v>
      </c>
      <c r="B12" s="1">
        <v>325</v>
      </c>
      <c r="C12" s="17"/>
      <c r="E12" s="28">
        <v>43989.32</v>
      </c>
      <c r="H12" s="53"/>
      <c r="K12" s="8"/>
      <c r="M12" s="2">
        <v>2296</v>
      </c>
      <c r="N12" s="53">
        <v>4957.84</v>
      </c>
      <c r="P12" s="2"/>
      <c r="Q12" s="43"/>
      <c r="R12" s="43"/>
      <c r="S12" s="1"/>
      <c r="T12" s="2"/>
    </row>
    <row r="13" spans="1:20" x14ac:dyDescent="0.2">
      <c r="A13" s="2">
        <v>38191</v>
      </c>
      <c r="B13" s="1">
        <v>1301.3399999999999</v>
      </c>
      <c r="C13" s="17" t="s">
        <v>12</v>
      </c>
      <c r="D13" s="2"/>
      <c r="E13" s="28">
        <v>30618.2</v>
      </c>
      <c r="G13">
        <v>20557</v>
      </c>
      <c r="H13" s="53">
        <v>2320.04</v>
      </c>
      <c r="I13" s="46"/>
      <c r="K13" s="42">
        <f>+K3-K11</f>
        <v>412.25</v>
      </c>
      <c r="M13" s="2">
        <v>2297</v>
      </c>
      <c r="N13" s="53">
        <v>6612</v>
      </c>
      <c r="O13" s="2"/>
      <c r="P13" s="2"/>
      <c r="Q13" s="43">
        <v>6092.48</v>
      </c>
      <c r="R13" s="43" t="s">
        <v>35</v>
      </c>
      <c r="S13" s="3">
        <f>SUM(S6:S12)</f>
        <v>0</v>
      </c>
      <c r="T13" s="8">
        <f>SUM(T5:T12)</f>
        <v>0</v>
      </c>
    </row>
    <row r="14" spans="1:20" x14ac:dyDescent="0.2">
      <c r="A14" s="2">
        <v>38228</v>
      </c>
      <c r="B14" s="1">
        <v>15778</v>
      </c>
      <c r="C14" s="17"/>
      <c r="D14" s="2"/>
      <c r="E14" s="28">
        <v>90746.04</v>
      </c>
      <c r="G14">
        <v>20558</v>
      </c>
      <c r="H14" s="53">
        <v>5541.47</v>
      </c>
      <c r="I14" s="43"/>
      <c r="M14" s="2">
        <v>2298</v>
      </c>
      <c r="N14" s="55">
        <v>6412.48</v>
      </c>
      <c r="O14" s="2"/>
      <c r="P14" s="2"/>
      <c r="Q14" s="25"/>
      <c r="R14" s="43"/>
      <c r="S14" s="4"/>
      <c r="T14" s="1"/>
    </row>
    <row r="15" spans="1:20" x14ac:dyDescent="0.2">
      <c r="A15" s="2">
        <v>38346</v>
      </c>
      <c r="B15" s="1">
        <v>6861.46</v>
      </c>
      <c r="C15" s="17"/>
      <c r="D15" s="2"/>
      <c r="E15" s="28">
        <v>73399.649999999994</v>
      </c>
      <c r="H15" s="53"/>
      <c r="I15" s="43"/>
      <c r="M15" s="2">
        <v>2299</v>
      </c>
      <c r="N15" s="55">
        <v>2026.62</v>
      </c>
      <c r="O15" s="2"/>
      <c r="R15" s="43"/>
      <c r="S15" s="3"/>
      <c r="T15" s="8">
        <f>+T3-T13</f>
        <v>1656.69</v>
      </c>
    </row>
    <row r="16" spans="1:20" x14ac:dyDescent="0.2">
      <c r="A16" s="2">
        <v>38515</v>
      </c>
      <c r="B16" s="1">
        <v>1718.08</v>
      </c>
      <c r="C16" s="17"/>
      <c r="D16" s="2"/>
      <c r="E16" s="28">
        <v>44465.2</v>
      </c>
      <c r="G16">
        <v>20561</v>
      </c>
      <c r="H16" s="63">
        <v>963.36</v>
      </c>
      <c r="M16" s="2">
        <v>2300</v>
      </c>
      <c r="N16" s="55">
        <v>3317.6</v>
      </c>
      <c r="Q16" s="25"/>
      <c r="R16" s="43"/>
      <c r="S16" s="4"/>
      <c r="T16" s="2"/>
    </row>
    <row r="17" spans="1:20" x14ac:dyDescent="0.2">
      <c r="A17" s="2">
        <v>38615</v>
      </c>
      <c r="B17" s="1">
        <v>10339.65</v>
      </c>
      <c r="C17" s="17"/>
      <c r="D17" s="2"/>
      <c r="E17" s="28">
        <v>32740.28</v>
      </c>
      <c r="G17" s="61">
        <v>20563</v>
      </c>
      <c r="H17" s="63">
        <v>10513.5</v>
      </c>
      <c r="I17" s="43"/>
      <c r="L17" s="25"/>
      <c r="M17" s="2">
        <v>2301</v>
      </c>
      <c r="N17" s="55">
        <v>322.67</v>
      </c>
      <c r="O17" s="2"/>
      <c r="Q17" s="3"/>
      <c r="R17" s="43"/>
      <c r="S17" s="4"/>
      <c r="T17" s="2"/>
    </row>
    <row r="18" spans="1:20" x14ac:dyDescent="0.2">
      <c r="A18" s="65">
        <v>38785</v>
      </c>
      <c r="B18" s="25">
        <v>454.16</v>
      </c>
      <c r="C18" s="17"/>
      <c r="D18" s="2"/>
      <c r="E18" s="28">
        <f>23204.22-22927.14</f>
        <v>277.08000000000175</v>
      </c>
      <c r="F18" s="26" t="s">
        <v>34</v>
      </c>
      <c r="G18" s="61">
        <v>20571</v>
      </c>
      <c r="H18" s="63">
        <v>1000</v>
      </c>
      <c r="I18" s="43"/>
      <c r="K18" s="43"/>
      <c r="M18" s="2">
        <v>2302</v>
      </c>
      <c r="N18" s="55">
        <v>825.92</v>
      </c>
      <c r="O18" s="2"/>
      <c r="Q18" s="3"/>
      <c r="S18" s="27"/>
      <c r="T18" s="2"/>
    </row>
    <row r="19" spans="1:20" x14ac:dyDescent="0.2">
      <c r="A19" s="65">
        <v>38843</v>
      </c>
      <c r="B19" s="25">
        <v>20012.080000000002</v>
      </c>
      <c r="C19" s="17"/>
      <c r="D19" s="2"/>
      <c r="E19" s="28">
        <v>20085.27</v>
      </c>
      <c r="G19" s="62">
        <v>20573</v>
      </c>
      <c r="H19" s="63">
        <v>2830.4</v>
      </c>
      <c r="I19" s="43"/>
      <c r="K19" s="2"/>
      <c r="M19" s="2">
        <v>2303</v>
      </c>
      <c r="N19" s="55">
        <v>10230.719999999999</v>
      </c>
      <c r="O19" s="2"/>
      <c r="Q19" s="3"/>
      <c r="R19" s="43"/>
      <c r="S19" s="3"/>
      <c r="T19" s="2"/>
    </row>
    <row r="20" spans="1:20" x14ac:dyDescent="0.2">
      <c r="A20" s="65">
        <v>39044</v>
      </c>
      <c r="B20" s="28">
        <v>1106.6400000000001</v>
      </c>
      <c r="C20" s="20"/>
      <c r="D20" s="2"/>
      <c r="E20" s="28">
        <v>16557.439999999999</v>
      </c>
      <c r="G20" s="62">
        <v>20574</v>
      </c>
      <c r="H20" s="63">
        <v>5403.28</v>
      </c>
      <c r="I20" s="26"/>
      <c r="N20" s="3"/>
      <c r="P20" s="25"/>
      <c r="Q20" s="5">
        <f>SUM(Q5:Q19)</f>
        <v>9531.17</v>
      </c>
      <c r="R20" s="3"/>
      <c r="S20" s="3"/>
      <c r="T20" s="2"/>
    </row>
    <row r="21" spans="1:20" x14ac:dyDescent="0.2">
      <c r="A21" s="65">
        <v>39045</v>
      </c>
      <c r="B21" s="28">
        <v>8556</v>
      </c>
      <c r="C21" s="17"/>
      <c r="D21" s="2"/>
      <c r="E21" s="28">
        <v>5851.94</v>
      </c>
      <c r="G21" s="62">
        <v>20578</v>
      </c>
      <c r="H21" s="63">
        <v>2220.2399999999998</v>
      </c>
      <c r="M21" s="2"/>
      <c r="N21" s="53"/>
      <c r="Q21" s="3"/>
      <c r="R21" s="3"/>
      <c r="S21" s="3"/>
      <c r="T21" s="2"/>
    </row>
    <row r="22" spans="1:20" x14ac:dyDescent="0.2">
      <c r="A22" s="65">
        <v>39121</v>
      </c>
      <c r="B22" s="28">
        <v>6840</v>
      </c>
      <c r="C22" s="2"/>
      <c r="D22" s="2"/>
      <c r="E22" s="28">
        <v>7250</v>
      </c>
      <c r="G22" s="62">
        <v>20580</v>
      </c>
      <c r="H22" s="63">
        <v>0</v>
      </c>
      <c r="N22" s="3"/>
      <c r="Q22" s="5">
        <f>+Q3-Q20+Q21</f>
        <v>-7515.08</v>
      </c>
      <c r="R22" s="4"/>
      <c r="S22" s="3"/>
      <c r="T22" s="2"/>
    </row>
    <row r="23" spans="1:20" x14ac:dyDescent="0.2">
      <c r="A23" s="65">
        <v>39162</v>
      </c>
      <c r="B23" s="25">
        <v>41868.089999999997</v>
      </c>
      <c r="C23" s="2"/>
      <c r="D23" s="2"/>
      <c r="E23" s="28">
        <v>11242.11</v>
      </c>
      <c r="F23" s="3" t="s">
        <v>31</v>
      </c>
      <c r="G23" s="2">
        <v>20581</v>
      </c>
      <c r="H23" s="63">
        <v>37457.56</v>
      </c>
      <c r="Q23" s="3"/>
      <c r="R23" s="4"/>
      <c r="S23" s="3"/>
      <c r="T23" s="2"/>
    </row>
    <row r="24" spans="1:20" x14ac:dyDescent="0.2">
      <c r="A24" s="65">
        <v>39308</v>
      </c>
      <c r="B24" s="25">
        <v>3555.72</v>
      </c>
      <c r="C24" s="2"/>
      <c r="D24" s="2"/>
      <c r="E24" s="28">
        <v>24650.080000000002</v>
      </c>
      <c r="F24" t="s">
        <v>27</v>
      </c>
      <c r="G24" s="62">
        <v>20582</v>
      </c>
      <c r="H24" s="63">
        <v>40879.68</v>
      </c>
      <c r="Q24" s="4"/>
      <c r="R24" s="4"/>
      <c r="S24" s="3"/>
      <c r="T24" s="2"/>
    </row>
    <row r="25" spans="1:20" x14ac:dyDescent="0.2">
      <c r="A25" s="65">
        <v>39660</v>
      </c>
      <c r="B25" s="25">
        <v>7772</v>
      </c>
      <c r="D25" s="2"/>
      <c r="E25" s="28">
        <v>18552.97</v>
      </c>
      <c r="G25" s="41">
        <v>20585</v>
      </c>
      <c r="H25" s="63">
        <v>10941</v>
      </c>
      <c r="Q25" s="3"/>
      <c r="R25" s="4"/>
      <c r="S25" s="3"/>
      <c r="T25" s="2"/>
    </row>
    <row r="26" spans="1:20" x14ac:dyDescent="0.2">
      <c r="A26" s="65">
        <v>39729</v>
      </c>
      <c r="B26" s="28">
        <v>6017.62</v>
      </c>
      <c r="C26" s="2"/>
      <c r="D26" s="2"/>
      <c r="E26" s="28">
        <v>21070.12</v>
      </c>
      <c r="G26" s="2">
        <v>20588</v>
      </c>
      <c r="H26" s="63">
        <v>9805.5</v>
      </c>
      <c r="O26" s="2"/>
      <c r="Q26" s="3"/>
      <c r="R26" s="27"/>
      <c r="S26" s="3"/>
      <c r="T26" s="2"/>
    </row>
    <row r="27" spans="1:20" x14ac:dyDescent="0.2">
      <c r="A27" s="65">
        <v>39751</v>
      </c>
      <c r="B27" s="25">
        <v>812.82</v>
      </c>
      <c r="D27" s="2"/>
      <c r="E27" s="28">
        <v>44777.38</v>
      </c>
      <c r="G27" s="41"/>
      <c r="H27" s="63"/>
      <c r="I27" s="2"/>
      <c r="J27" s="2"/>
      <c r="O27" s="2"/>
      <c r="S27" s="3"/>
      <c r="T27" s="2"/>
    </row>
    <row r="28" spans="1:20" x14ac:dyDescent="0.2">
      <c r="A28" s="65">
        <v>39761</v>
      </c>
      <c r="B28" s="25">
        <v>917.45</v>
      </c>
      <c r="D28" s="2"/>
      <c r="E28" s="28">
        <v>33068.400000000001</v>
      </c>
      <c r="G28" s="41">
        <v>20593</v>
      </c>
      <c r="H28" s="53">
        <v>17400</v>
      </c>
      <c r="J28" s="2"/>
      <c r="N28" s="42">
        <f>SUM(N6:N27)</f>
        <v>50977.259999999995</v>
      </c>
      <c r="O28" s="2"/>
      <c r="P28" s="2"/>
      <c r="S28" s="3"/>
      <c r="T28" s="2"/>
    </row>
    <row r="29" spans="1:20" x14ac:dyDescent="0.2">
      <c r="A29" s="65">
        <v>39760</v>
      </c>
      <c r="B29" s="25">
        <v>16290.76</v>
      </c>
      <c r="C29" s="2"/>
      <c r="D29" s="2"/>
      <c r="E29" s="28">
        <v>16409.900000000001</v>
      </c>
      <c r="G29">
        <v>20608</v>
      </c>
      <c r="H29" s="53">
        <v>3200</v>
      </c>
      <c r="I29" s="2"/>
      <c r="J29" s="2"/>
      <c r="O29" s="2"/>
      <c r="P29" s="2">
        <v>319</v>
      </c>
      <c r="Q29" s="25">
        <v>1849.12</v>
      </c>
      <c r="S29" s="2"/>
      <c r="T29" s="2"/>
    </row>
    <row r="30" spans="1:20" x14ac:dyDescent="0.2">
      <c r="A30" s="65">
        <v>39773</v>
      </c>
      <c r="B30" s="25">
        <v>2528</v>
      </c>
      <c r="C30" s="2"/>
      <c r="D30" s="2"/>
      <c r="E30" s="28">
        <v>5785.69</v>
      </c>
      <c r="G30">
        <v>20609</v>
      </c>
      <c r="H30" s="53">
        <v>450</v>
      </c>
      <c r="I30" s="2"/>
      <c r="J30" s="2"/>
      <c r="O30" s="2"/>
      <c r="P30" s="2">
        <v>321</v>
      </c>
      <c r="Q30" s="25">
        <v>659.12</v>
      </c>
      <c r="S30" s="2"/>
      <c r="T30" s="2"/>
    </row>
    <row r="31" spans="1:20" x14ac:dyDescent="0.2">
      <c r="A31" s="65">
        <v>39775</v>
      </c>
      <c r="B31" s="25">
        <v>703.43</v>
      </c>
      <c r="C31" s="2"/>
      <c r="D31" s="2"/>
      <c r="E31" s="28">
        <v>7700</v>
      </c>
      <c r="G31">
        <v>20610</v>
      </c>
      <c r="H31" s="53">
        <v>450</v>
      </c>
      <c r="I31" s="2"/>
      <c r="J31" s="2"/>
      <c r="M31" s="2"/>
      <c r="N31" s="42">
        <f>+N3-N28</f>
        <v>20101.040000000008</v>
      </c>
      <c r="O31" s="2"/>
      <c r="P31" s="2">
        <v>324</v>
      </c>
      <c r="Q31" s="25">
        <v>963.45</v>
      </c>
      <c r="S31" s="3"/>
      <c r="T31" s="2"/>
    </row>
    <row r="32" spans="1:20" x14ac:dyDescent="0.2">
      <c r="A32" s="65">
        <v>39806</v>
      </c>
      <c r="B32" s="25">
        <v>3060</v>
      </c>
      <c r="C32" s="2"/>
      <c r="D32" s="2"/>
      <c r="E32" s="28">
        <v>45912.92</v>
      </c>
      <c r="G32">
        <v>20611</v>
      </c>
      <c r="H32" s="53">
        <v>400</v>
      </c>
      <c r="I32" s="2"/>
      <c r="J32" s="2"/>
      <c r="K32" s="43"/>
      <c r="L32" s="2"/>
      <c r="M32" s="2"/>
      <c r="N32" s="2"/>
      <c r="O32" s="2"/>
      <c r="Q32" s="25"/>
      <c r="S32" s="3"/>
      <c r="T32" s="2"/>
    </row>
    <row r="33" spans="1:20" x14ac:dyDescent="0.2">
      <c r="A33" s="65">
        <v>39807</v>
      </c>
      <c r="B33" s="25">
        <v>11944.52</v>
      </c>
      <c r="C33" s="2"/>
      <c r="D33" s="2"/>
      <c r="E33" s="28">
        <v>34661.42</v>
      </c>
      <c r="G33">
        <v>20612</v>
      </c>
      <c r="H33" s="53">
        <v>450</v>
      </c>
      <c r="I33" s="2"/>
      <c r="J33" s="2"/>
      <c r="K33" s="43"/>
      <c r="L33" s="2"/>
      <c r="M33" s="2"/>
      <c r="N33" s="2"/>
      <c r="O33" s="2"/>
      <c r="Q33" s="25"/>
      <c r="S33" s="3"/>
      <c r="T33" s="2"/>
    </row>
    <row r="34" spans="1:20" x14ac:dyDescent="0.2">
      <c r="A34" s="65">
        <v>39848</v>
      </c>
      <c r="B34" s="25">
        <v>150.38999999999999</v>
      </c>
      <c r="C34" s="2"/>
      <c r="D34" s="2"/>
      <c r="E34" s="28">
        <v>91096.44</v>
      </c>
      <c r="H34" s="53"/>
      <c r="I34" s="2"/>
      <c r="J34" s="2"/>
      <c r="K34" s="43"/>
      <c r="L34" s="2"/>
      <c r="M34" s="2"/>
      <c r="N34" s="2"/>
      <c r="O34" s="2"/>
      <c r="S34" s="2"/>
      <c r="T34" s="2"/>
    </row>
    <row r="35" spans="1:20" x14ac:dyDescent="0.2">
      <c r="A35" s="65">
        <v>39850</v>
      </c>
      <c r="B35" s="25">
        <v>963.36</v>
      </c>
      <c r="D35" s="2"/>
      <c r="E35" s="28">
        <v>77120.23</v>
      </c>
      <c r="G35">
        <v>20614</v>
      </c>
      <c r="H35" s="53">
        <v>400</v>
      </c>
      <c r="I35" s="2"/>
      <c r="J35" s="2"/>
      <c r="K35" s="43"/>
      <c r="L35" s="2"/>
      <c r="M35" s="2">
        <v>2288</v>
      </c>
      <c r="N35" s="53">
        <v>10904</v>
      </c>
      <c r="O35" s="2"/>
      <c r="S35" s="2"/>
      <c r="T35" s="2"/>
    </row>
    <row r="36" spans="1:20" x14ac:dyDescent="0.2">
      <c r="A36" s="65">
        <v>39851</v>
      </c>
      <c r="B36" s="25">
        <v>1620.82</v>
      </c>
      <c r="C36" s="2"/>
      <c r="D36" s="2"/>
      <c r="E36" s="28">
        <v>33275.019999999997</v>
      </c>
      <c r="G36">
        <v>20615</v>
      </c>
      <c r="H36" s="53">
        <v>500</v>
      </c>
      <c r="K36" s="43"/>
      <c r="L36" s="2"/>
      <c r="M36" s="2"/>
      <c r="N36" s="1"/>
      <c r="O36" s="2"/>
      <c r="S36" s="2"/>
      <c r="T36" s="2"/>
    </row>
    <row r="37" spans="1:20" x14ac:dyDescent="0.2">
      <c r="A37" s="65">
        <v>39852</v>
      </c>
      <c r="B37" s="25">
        <v>2600.1</v>
      </c>
      <c r="C37" s="2"/>
      <c r="D37" s="2"/>
      <c r="E37" s="28">
        <v>22809.759999999998</v>
      </c>
      <c r="G37">
        <v>20616</v>
      </c>
      <c r="H37" s="53">
        <v>475</v>
      </c>
      <c r="K37" s="43"/>
      <c r="L37" s="2"/>
      <c r="M37" s="2"/>
      <c r="N37" s="2"/>
      <c r="O37" s="2"/>
      <c r="S37" s="2"/>
      <c r="T37" s="2"/>
    </row>
    <row r="38" spans="1:20" x14ac:dyDescent="0.2">
      <c r="A38" s="65">
        <v>39894</v>
      </c>
      <c r="B38">
        <v>963.36</v>
      </c>
      <c r="C38" s="2"/>
      <c r="D38" s="2"/>
      <c r="E38" s="28">
        <v>44654.84</v>
      </c>
      <c r="G38">
        <v>20617</v>
      </c>
      <c r="H38" s="53">
        <v>1973.72</v>
      </c>
      <c r="L38" s="2"/>
      <c r="M38" s="2"/>
      <c r="N38" s="2"/>
      <c r="O38" s="2"/>
      <c r="P38" s="2"/>
      <c r="S38" s="2"/>
      <c r="T38" s="4"/>
    </row>
    <row r="39" spans="1:20" x14ac:dyDescent="0.2">
      <c r="A39" s="65">
        <v>39896</v>
      </c>
      <c r="B39" s="53">
        <v>1009.35</v>
      </c>
      <c r="C39" s="2"/>
      <c r="D39" s="2"/>
      <c r="E39" s="28">
        <v>21554.27</v>
      </c>
      <c r="F39" s="3"/>
      <c r="G39">
        <v>20618</v>
      </c>
      <c r="H39" s="53">
        <v>526.92999999999995</v>
      </c>
      <c r="I39" s="2"/>
      <c r="J39" s="2"/>
      <c r="K39" s="2"/>
      <c r="L39" s="2"/>
      <c r="M39" s="2"/>
      <c r="N39" s="1"/>
      <c r="O39" s="2"/>
      <c r="P39" s="2"/>
      <c r="Q39" s="2"/>
      <c r="R39" s="2"/>
      <c r="S39" s="2"/>
      <c r="T39" s="4"/>
    </row>
    <row r="40" spans="1:20" x14ac:dyDescent="0.2">
      <c r="A40" s="65">
        <v>39901</v>
      </c>
      <c r="B40" s="53">
        <v>18339.599999999999</v>
      </c>
      <c r="D40" s="2"/>
      <c r="E40" s="28">
        <v>45091.5</v>
      </c>
      <c r="G40">
        <v>20619</v>
      </c>
      <c r="H40" s="53">
        <v>629.87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4"/>
    </row>
    <row r="41" spans="1:20" x14ac:dyDescent="0.2">
      <c r="A41" s="65">
        <v>39922</v>
      </c>
      <c r="B41" s="53">
        <v>5292.76</v>
      </c>
      <c r="D41" s="2"/>
      <c r="E41" s="28">
        <v>24266.799999999999</v>
      </c>
      <c r="G41">
        <v>20620</v>
      </c>
      <c r="H41" s="53">
        <v>963.36</v>
      </c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4"/>
    </row>
    <row r="42" spans="1:20" x14ac:dyDescent="0.2">
      <c r="A42" s="65">
        <v>39929</v>
      </c>
      <c r="B42" s="53">
        <v>3171.69</v>
      </c>
      <c r="D42" s="2"/>
      <c r="E42" s="28">
        <v>23149.14</v>
      </c>
      <c r="F42" s="1"/>
      <c r="H42" s="53"/>
      <c r="I42" s="2"/>
      <c r="J42" s="2"/>
      <c r="K42" s="1"/>
      <c r="L42" s="2"/>
      <c r="M42" s="2"/>
      <c r="N42" s="2"/>
      <c r="O42" s="2"/>
      <c r="P42" s="2"/>
      <c r="Q42" s="2"/>
      <c r="R42" s="2"/>
      <c r="S42" s="2"/>
      <c r="T42" s="4"/>
    </row>
    <row r="43" spans="1:20" x14ac:dyDescent="0.2">
      <c r="A43" s="65">
        <v>39939</v>
      </c>
      <c r="B43" s="53">
        <v>1510</v>
      </c>
      <c r="C43" s="3"/>
      <c r="D43" s="2"/>
      <c r="E43" s="28">
        <v>20173.169999999998</v>
      </c>
      <c r="F43" s="1"/>
      <c r="G43">
        <v>20622</v>
      </c>
      <c r="H43" s="53">
        <v>1296.17</v>
      </c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4"/>
    </row>
    <row r="44" spans="1:20" x14ac:dyDescent="0.2">
      <c r="A44" s="65">
        <v>39954</v>
      </c>
      <c r="B44" s="25">
        <v>56066.12</v>
      </c>
      <c r="C44" s="3"/>
      <c r="D44" s="2"/>
      <c r="E44" s="28">
        <v>24720.7</v>
      </c>
      <c r="G44">
        <v>20623</v>
      </c>
      <c r="H44" s="53">
        <v>1804.97</v>
      </c>
      <c r="I44" s="2"/>
      <c r="J44" s="2"/>
      <c r="K44" s="1"/>
      <c r="L44" s="2"/>
      <c r="M44" s="2"/>
      <c r="N44" s="2"/>
      <c r="O44" s="2"/>
      <c r="P44" s="2"/>
      <c r="Q44" s="2"/>
      <c r="R44" s="2"/>
      <c r="S44" s="2"/>
      <c r="T44" s="4"/>
    </row>
    <row r="45" spans="1:20" x14ac:dyDescent="0.2">
      <c r="A45" s="65">
        <v>39955</v>
      </c>
      <c r="B45" s="25">
        <v>3811.12</v>
      </c>
      <c r="C45" s="3"/>
      <c r="D45" s="2"/>
      <c r="E45" s="28">
        <v>22229.09</v>
      </c>
      <c r="H45" s="53"/>
      <c r="I45" s="2"/>
      <c r="J45" s="6"/>
      <c r="K45" s="1"/>
      <c r="L45" s="2"/>
      <c r="M45" s="2"/>
      <c r="N45" s="2"/>
      <c r="O45" s="2"/>
      <c r="P45" s="2"/>
      <c r="Q45" s="1"/>
      <c r="R45" s="2"/>
      <c r="S45" s="2"/>
      <c r="T45" s="4"/>
    </row>
    <row r="46" spans="1:20" x14ac:dyDescent="0.2">
      <c r="A46" s="65">
        <v>39957</v>
      </c>
      <c r="B46" s="25">
        <v>13920</v>
      </c>
      <c r="C46" s="3"/>
      <c r="D46" s="2"/>
      <c r="E46" s="28">
        <f>6993.29+7500</f>
        <v>14493.29</v>
      </c>
      <c r="F46" s="46"/>
      <c r="G46">
        <v>20625</v>
      </c>
      <c r="H46" s="53">
        <v>3223.94</v>
      </c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4"/>
    </row>
    <row r="47" spans="1:20" x14ac:dyDescent="0.2">
      <c r="B47" s="53"/>
      <c r="C47" s="3"/>
      <c r="D47" s="2"/>
      <c r="E47" s="28">
        <v>45435.06</v>
      </c>
      <c r="F47" s="43"/>
      <c r="G47">
        <v>20626</v>
      </c>
      <c r="H47" s="53">
        <v>20000</v>
      </c>
      <c r="I47" s="2"/>
      <c r="J47" s="2"/>
      <c r="K47" s="2"/>
      <c r="L47" s="2"/>
      <c r="M47" s="2"/>
      <c r="N47" s="2"/>
      <c r="O47" s="2"/>
      <c r="P47" s="2"/>
      <c r="Q47" s="1"/>
      <c r="R47" s="2"/>
      <c r="S47" s="2"/>
      <c r="T47" s="4"/>
    </row>
    <row r="48" spans="1:20" x14ac:dyDescent="0.2">
      <c r="C48" s="4"/>
      <c r="D48" s="2"/>
      <c r="E48" s="28">
        <v>36025.89</v>
      </c>
      <c r="F48" s="43"/>
      <c r="H48" s="53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4"/>
    </row>
    <row r="49" spans="2:20" x14ac:dyDescent="0.2">
      <c r="C49" s="4"/>
      <c r="D49" s="2"/>
      <c r="E49" s="28">
        <v>91096.44</v>
      </c>
      <c r="H49" s="53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4"/>
    </row>
    <row r="50" spans="2:20" x14ac:dyDescent="0.2">
      <c r="C50" s="4"/>
      <c r="D50" s="2"/>
      <c r="E50" s="28">
        <v>76150.559999999998</v>
      </c>
      <c r="G50">
        <v>20629</v>
      </c>
      <c r="H50" s="53">
        <v>9762.2000000000007</v>
      </c>
      <c r="I50" s="2"/>
      <c r="J50" s="2"/>
      <c r="K50" s="10"/>
      <c r="L50" s="2"/>
      <c r="M50" s="2"/>
      <c r="N50" s="2"/>
      <c r="O50" s="2"/>
      <c r="P50" s="2"/>
      <c r="Q50" s="2"/>
      <c r="R50" s="2"/>
      <c r="S50" s="2"/>
      <c r="T50" s="4"/>
    </row>
    <row r="51" spans="2:20" x14ac:dyDescent="0.2">
      <c r="D51" s="2"/>
      <c r="E51" s="28">
        <v>33500.22</v>
      </c>
      <c r="G51">
        <v>20630</v>
      </c>
      <c r="H51" s="53">
        <v>1727.12</v>
      </c>
      <c r="I51" s="2"/>
      <c r="J51" s="2"/>
      <c r="K51" s="10"/>
      <c r="L51" s="2"/>
      <c r="M51" s="2"/>
      <c r="N51" s="2"/>
      <c r="O51" s="2"/>
      <c r="P51" s="2"/>
      <c r="Q51" s="2"/>
      <c r="R51" s="2"/>
      <c r="S51" s="2"/>
      <c r="T51" s="4"/>
    </row>
    <row r="52" spans="2:20" x14ac:dyDescent="0.2">
      <c r="D52" s="2"/>
      <c r="E52" s="28">
        <v>45833.38</v>
      </c>
      <c r="G52">
        <v>20631</v>
      </c>
      <c r="H52" s="53">
        <v>3561.72</v>
      </c>
      <c r="I52" s="2"/>
      <c r="J52" s="2"/>
      <c r="K52" s="10"/>
      <c r="L52" s="2"/>
      <c r="M52" s="2"/>
      <c r="N52" s="2"/>
      <c r="O52" s="2"/>
      <c r="P52" s="2"/>
      <c r="Q52" s="2"/>
      <c r="R52" s="2"/>
      <c r="S52" s="2"/>
      <c r="T52" s="4"/>
    </row>
    <row r="53" spans="2:20" x14ac:dyDescent="0.2">
      <c r="C53" s="4"/>
      <c r="D53" s="2"/>
      <c r="E53" s="28">
        <f>16142.28+18670</f>
        <v>34812.28</v>
      </c>
      <c r="G53">
        <v>20632</v>
      </c>
      <c r="H53" s="53">
        <v>1000</v>
      </c>
      <c r="I53" s="19"/>
      <c r="J53" s="2"/>
      <c r="K53" s="3"/>
      <c r="L53" s="2"/>
      <c r="M53" s="2"/>
      <c r="N53" s="2"/>
      <c r="O53" s="2"/>
      <c r="P53" s="2"/>
      <c r="Q53" s="2"/>
      <c r="R53" s="2"/>
      <c r="S53" s="2"/>
      <c r="T53" s="4"/>
    </row>
    <row r="54" spans="2:20" x14ac:dyDescent="0.2">
      <c r="C54" s="4"/>
      <c r="D54" s="2"/>
      <c r="E54" s="28">
        <v>91269.98</v>
      </c>
      <c r="G54">
        <v>20633</v>
      </c>
      <c r="H54" s="53">
        <v>6705.96</v>
      </c>
      <c r="I54" s="19"/>
      <c r="J54" s="2"/>
      <c r="K54" s="3"/>
      <c r="L54" s="2"/>
      <c r="M54" s="2"/>
      <c r="N54" s="2"/>
      <c r="O54" s="2"/>
      <c r="P54" s="2"/>
      <c r="Q54" s="2"/>
      <c r="R54" s="2"/>
      <c r="S54" s="2"/>
      <c r="T54" s="4"/>
    </row>
    <row r="55" spans="2:20" x14ac:dyDescent="0.2">
      <c r="B55" s="53"/>
      <c r="C55" s="4"/>
      <c r="D55" s="2"/>
      <c r="E55" s="28">
        <v>74535.39</v>
      </c>
      <c r="G55">
        <v>20634</v>
      </c>
      <c r="H55" s="53">
        <v>7455.6</v>
      </c>
      <c r="I55" s="19"/>
      <c r="J55" s="2"/>
      <c r="K55" s="3"/>
      <c r="L55" s="2"/>
      <c r="M55" s="2"/>
      <c r="N55" s="2"/>
      <c r="O55" s="2"/>
      <c r="P55" s="2"/>
      <c r="Q55" s="2"/>
      <c r="R55" s="2"/>
      <c r="S55" s="2"/>
      <c r="T55" s="4"/>
    </row>
    <row r="56" spans="2:20" x14ac:dyDescent="0.2">
      <c r="C56" s="4"/>
      <c r="D56" s="2"/>
      <c r="E56" s="28">
        <v>-25000</v>
      </c>
      <c r="F56" s="16"/>
      <c r="G56">
        <v>20635</v>
      </c>
      <c r="H56" s="53">
        <v>4724.6499999999996</v>
      </c>
      <c r="I56" s="19"/>
      <c r="J56" s="2"/>
      <c r="K56" s="3"/>
      <c r="L56" s="2"/>
      <c r="M56" s="2"/>
      <c r="N56" s="2"/>
      <c r="O56" s="2"/>
      <c r="P56" s="2"/>
      <c r="Q56" s="2"/>
      <c r="R56" s="2"/>
      <c r="S56" s="2"/>
      <c r="T56" s="4"/>
    </row>
    <row r="57" spans="2:20" x14ac:dyDescent="0.2">
      <c r="D57" s="2"/>
      <c r="E57" s="28">
        <v>-15000</v>
      </c>
      <c r="F57" s="3"/>
      <c r="H57" s="53"/>
      <c r="I57" s="19"/>
      <c r="J57" s="2"/>
      <c r="K57" s="3"/>
      <c r="L57" s="2"/>
      <c r="M57" s="2"/>
      <c r="N57" s="2"/>
      <c r="O57" s="2"/>
      <c r="P57" s="2"/>
      <c r="Q57" s="2"/>
      <c r="R57" s="2"/>
      <c r="S57" s="2"/>
      <c r="T57" s="4"/>
    </row>
    <row r="58" spans="2:20" x14ac:dyDescent="0.2">
      <c r="C58" s="4"/>
      <c r="D58" s="2"/>
      <c r="E58" s="28">
        <v>23343.14</v>
      </c>
      <c r="G58">
        <v>20637</v>
      </c>
      <c r="H58" s="53">
        <v>100363.2</v>
      </c>
      <c r="I58" s="19"/>
      <c r="J58" s="2"/>
      <c r="K58" s="3"/>
      <c r="L58" s="2"/>
      <c r="M58" s="2"/>
      <c r="N58" s="2"/>
      <c r="O58" s="2"/>
      <c r="P58" s="2"/>
      <c r="Q58" s="2"/>
      <c r="R58" s="2"/>
      <c r="S58" s="2"/>
      <c r="T58" s="4"/>
    </row>
    <row r="59" spans="2:20" x14ac:dyDescent="0.2">
      <c r="D59" s="2"/>
      <c r="E59" s="28">
        <v>8402.5400000000009</v>
      </c>
      <c r="F59" s="2"/>
      <c r="G59">
        <v>20638</v>
      </c>
      <c r="H59" s="53">
        <v>359.6</v>
      </c>
      <c r="I59" s="19"/>
      <c r="J59" s="2"/>
      <c r="K59" s="3"/>
      <c r="L59" s="2"/>
      <c r="M59" s="2"/>
      <c r="N59" s="2"/>
      <c r="O59" s="2"/>
      <c r="P59" s="2"/>
      <c r="Q59" s="2"/>
      <c r="R59" s="2"/>
      <c r="S59" s="2"/>
      <c r="T59" s="4"/>
    </row>
    <row r="60" spans="2:20" x14ac:dyDescent="0.2">
      <c r="B60" s="53"/>
      <c r="D60" s="2"/>
      <c r="E60" s="28">
        <v>19758.72</v>
      </c>
      <c r="F60" s="1">
        <f>SUM(E14:E60)</f>
        <v>1560001.7399999998</v>
      </c>
      <c r="G60">
        <v>20639</v>
      </c>
      <c r="H60" s="53">
        <v>3625.46</v>
      </c>
      <c r="I60" s="19"/>
      <c r="J60" s="2"/>
      <c r="K60" s="3"/>
      <c r="L60" s="2"/>
      <c r="M60" s="2"/>
      <c r="N60" s="2"/>
      <c r="O60" s="2"/>
      <c r="P60" s="2"/>
      <c r="Q60" s="2"/>
      <c r="R60" s="2"/>
      <c r="S60" s="2"/>
      <c r="T60" s="4"/>
    </row>
    <row r="61" spans="2:20" x14ac:dyDescent="0.2">
      <c r="D61" s="2"/>
      <c r="E61" s="28">
        <v>24265.66</v>
      </c>
      <c r="F61" s="2"/>
      <c r="G61">
        <v>20640</v>
      </c>
      <c r="H61" s="53">
        <v>1468.19</v>
      </c>
      <c r="I61" s="19"/>
      <c r="J61" s="2"/>
      <c r="K61" s="3"/>
      <c r="L61" s="2"/>
      <c r="M61" s="2"/>
      <c r="N61" s="2"/>
      <c r="O61" s="2"/>
      <c r="P61" s="2"/>
      <c r="Q61" s="2"/>
      <c r="R61" s="2"/>
      <c r="S61" s="2"/>
      <c r="T61" s="4"/>
    </row>
    <row r="62" spans="2:20" x14ac:dyDescent="0.2">
      <c r="D62" s="2"/>
      <c r="E62" s="28">
        <v>19924.669999999998</v>
      </c>
      <c r="F62" s="2"/>
      <c r="G62">
        <v>20641</v>
      </c>
      <c r="H62" s="53">
        <v>28217</v>
      </c>
      <c r="I62" s="19"/>
      <c r="J62" s="2"/>
      <c r="K62" s="3"/>
      <c r="L62" s="2"/>
      <c r="M62" s="2"/>
      <c r="N62" s="2"/>
      <c r="O62" s="2"/>
      <c r="P62" s="2"/>
      <c r="Q62" s="2"/>
      <c r="R62" s="2"/>
      <c r="S62" s="2"/>
      <c r="T62" s="4"/>
    </row>
    <row r="63" spans="2:20" x14ac:dyDescent="0.2">
      <c r="B63" s="25"/>
      <c r="D63" s="2"/>
      <c r="E63" s="28">
        <v>24491.599999999999</v>
      </c>
      <c r="G63">
        <v>20642</v>
      </c>
      <c r="H63" s="53">
        <v>5060</v>
      </c>
      <c r="I63" s="19"/>
      <c r="J63" s="2"/>
      <c r="K63" s="3"/>
      <c r="L63" s="2"/>
      <c r="M63" s="2"/>
      <c r="N63" s="2"/>
      <c r="O63" s="2"/>
      <c r="P63" s="2"/>
      <c r="Q63" s="2"/>
      <c r="R63" s="2"/>
      <c r="S63" s="2"/>
      <c r="T63" s="4"/>
    </row>
    <row r="64" spans="2:20" x14ac:dyDescent="0.2">
      <c r="D64" s="2"/>
      <c r="E64" s="28">
        <v>44654.84</v>
      </c>
      <c r="F64" s="2"/>
      <c r="G64">
        <v>20643</v>
      </c>
      <c r="H64" s="53">
        <v>2389.6</v>
      </c>
      <c r="I64" s="19"/>
      <c r="J64" s="2"/>
      <c r="K64" s="3"/>
      <c r="L64" s="2"/>
      <c r="M64" s="2"/>
      <c r="N64" s="2"/>
      <c r="O64" s="2"/>
      <c r="P64" s="2"/>
      <c r="Q64" s="2"/>
      <c r="R64" s="2"/>
      <c r="S64" s="2"/>
      <c r="T64" s="4"/>
    </row>
    <row r="65" spans="2:20" x14ac:dyDescent="0.2">
      <c r="D65" s="2"/>
      <c r="E65" s="28">
        <v>34386.839999999997</v>
      </c>
      <c r="F65" s="2"/>
      <c r="G65">
        <v>20644</v>
      </c>
      <c r="H65" s="53">
        <v>4322.74</v>
      </c>
      <c r="I65" s="19"/>
      <c r="J65" s="2"/>
      <c r="K65" s="3"/>
      <c r="L65" s="2"/>
      <c r="M65" s="2"/>
      <c r="N65" s="2"/>
      <c r="O65" s="2"/>
      <c r="P65" s="2"/>
      <c r="Q65" s="2"/>
      <c r="R65" s="2"/>
      <c r="S65" s="2"/>
      <c r="T65" s="4"/>
    </row>
    <row r="66" spans="2:20" x14ac:dyDescent="0.2">
      <c r="C66" s="4"/>
      <c r="D66" s="2"/>
      <c r="E66" s="28">
        <v>90925.94</v>
      </c>
      <c r="F66" s="2"/>
      <c r="G66">
        <v>20645</v>
      </c>
      <c r="H66" s="53">
        <v>5978.64</v>
      </c>
      <c r="I66" s="19"/>
      <c r="J66" s="2"/>
      <c r="K66" s="3"/>
      <c r="L66" s="2"/>
      <c r="M66" s="2"/>
      <c r="N66" s="2"/>
      <c r="O66" s="2"/>
      <c r="P66" s="2"/>
      <c r="Q66" s="2"/>
      <c r="R66" s="2"/>
      <c r="S66" s="2"/>
      <c r="T66" s="4"/>
    </row>
    <row r="67" spans="2:20" x14ac:dyDescent="0.2">
      <c r="D67" s="2"/>
      <c r="E67" s="28">
        <v>82064.179999999993</v>
      </c>
      <c r="F67" s="2"/>
      <c r="G67">
        <v>20646</v>
      </c>
      <c r="H67" s="53">
        <v>11204.6</v>
      </c>
      <c r="I67" s="19"/>
      <c r="J67" s="2"/>
      <c r="K67" s="3"/>
      <c r="L67" s="2"/>
      <c r="M67" s="2"/>
      <c r="N67" s="2"/>
      <c r="O67" s="2"/>
      <c r="P67" s="2"/>
      <c r="Q67" s="2"/>
      <c r="R67" s="2"/>
      <c r="S67" s="2"/>
      <c r="T67" s="4"/>
    </row>
    <row r="68" spans="2:20" x14ac:dyDescent="0.2">
      <c r="B68" s="53"/>
      <c r="D68" s="2"/>
      <c r="E68" s="28">
        <v>47924.5</v>
      </c>
      <c r="F68" s="2"/>
      <c r="G68">
        <v>20647</v>
      </c>
      <c r="H68" s="53">
        <v>8852.5400000000009</v>
      </c>
      <c r="I68" s="19"/>
      <c r="J68" s="2"/>
      <c r="K68" s="3"/>
      <c r="L68" s="2"/>
      <c r="M68" s="2"/>
      <c r="N68" s="2"/>
      <c r="O68" s="2"/>
      <c r="P68" s="2"/>
      <c r="Q68" s="2"/>
      <c r="R68" s="2"/>
      <c r="S68" s="2"/>
      <c r="T68" s="4"/>
    </row>
    <row r="69" spans="2:20" x14ac:dyDescent="0.2">
      <c r="B69" s="53"/>
      <c r="D69" s="2"/>
      <c r="E69" s="28">
        <v>35787.78</v>
      </c>
      <c r="F69" s="2"/>
      <c r="G69">
        <v>20648</v>
      </c>
      <c r="H69" s="53">
        <v>3243.36</v>
      </c>
      <c r="I69" s="19"/>
      <c r="J69" s="2"/>
      <c r="K69" s="3"/>
      <c r="L69" s="2"/>
      <c r="M69" s="2"/>
      <c r="N69" s="2"/>
      <c r="O69" s="2"/>
      <c r="P69" s="2"/>
      <c r="Q69" s="2"/>
      <c r="R69" s="2"/>
      <c r="S69" s="2"/>
      <c r="T69" s="4"/>
    </row>
    <row r="70" spans="2:20" x14ac:dyDescent="0.2">
      <c r="D70" s="2"/>
      <c r="E70" s="28">
        <v>16002.54</v>
      </c>
      <c r="F70" s="2"/>
      <c r="G70">
        <v>20649</v>
      </c>
      <c r="H70" s="53">
        <v>3031.78</v>
      </c>
      <c r="I70" s="19"/>
      <c r="J70" s="2"/>
      <c r="K70" s="3"/>
      <c r="L70" s="2"/>
      <c r="M70" s="2"/>
      <c r="N70" s="2"/>
      <c r="O70" s="2"/>
      <c r="P70" s="2"/>
      <c r="Q70" s="2"/>
      <c r="R70" s="2"/>
      <c r="S70" s="2"/>
      <c r="T70" s="4"/>
    </row>
    <row r="71" spans="2:20" x14ac:dyDescent="0.2">
      <c r="B71" s="28">
        <v>1303.46</v>
      </c>
      <c r="D71" s="2"/>
      <c r="E71" s="28">
        <v>24226.400000000001</v>
      </c>
      <c r="F71" s="2"/>
      <c r="G71">
        <v>20650</v>
      </c>
      <c r="H71" s="53">
        <v>6097.86</v>
      </c>
      <c r="I71" s="19"/>
      <c r="J71" s="2"/>
      <c r="K71" s="3"/>
      <c r="L71" s="2"/>
      <c r="M71" s="2"/>
      <c r="N71" s="2"/>
      <c r="O71" s="2"/>
      <c r="P71" s="2"/>
      <c r="Q71" s="2"/>
      <c r="R71" s="2"/>
      <c r="S71" s="2"/>
      <c r="T71" s="4"/>
    </row>
    <row r="72" spans="2:20" x14ac:dyDescent="0.2">
      <c r="B72" s="28">
        <v>2029.24</v>
      </c>
      <c r="D72" s="2"/>
      <c r="E72" s="28">
        <v>21497.13</v>
      </c>
      <c r="F72" s="2"/>
      <c r="G72">
        <v>20651</v>
      </c>
      <c r="H72" s="53">
        <v>2712.08</v>
      </c>
      <c r="I72" s="19"/>
      <c r="J72" s="2"/>
      <c r="K72" s="3"/>
      <c r="L72" s="2"/>
      <c r="M72" s="2"/>
      <c r="N72" s="2"/>
      <c r="O72" s="2"/>
      <c r="P72" s="2"/>
      <c r="Q72" s="2"/>
      <c r="R72" s="2"/>
      <c r="S72" s="2"/>
      <c r="T72" s="4"/>
    </row>
    <row r="73" spans="2:20" x14ac:dyDescent="0.2">
      <c r="D73" s="2"/>
      <c r="E73" s="28">
        <v>24463.35</v>
      </c>
      <c r="G73">
        <v>20652</v>
      </c>
      <c r="H73" s="53">
        <v>824.76</v>
      </c>
      <c r="I73" s="19"/>
      <c r="J73" s="2"/>
      <c r="K73" s="3"/>
      <c r="L73" s="2"/>
      <c r="M73" s="2"/>
      <c r="N73" s="2"/>
      <c r="O73" s="2"/>
      <c r="P73" s="2"/>
      <c r="Q73" s="2"/>
      <c r="R73" s="2"/>
      <c r="S73" s="2"/>
      <c r="T73" s="4"/>
    </row>
    <row r="74" spans="2:20" x14ac:dyDescent="0.2">
      <c r="D74" s="2"/>
      <c r="E74" s="28">
        <v>47220.3</v>
      </c>
      <c r="F74" s="2"/>
      <c r="G74">
        <v>20653</v>
      </c>
      <c r="H74" s="53">
        <v>20833.599999999999</v>
      </c>
      <c r="I74" s="19"/>
      <c r="J74" s="2"/>
      <c r="K74" s="3"/>
      <c r="L74" s="2"/>
      <c r="M74" s="2"/>
      <c r="N74" s="2"/>
      <c r="O74" s="2"/>
      <c r="P74" s="2"/>
      <c r="Q74" s="2"/>
      <c r="R74" s="2"/>
      <c r="S74" s="2"/>
      <c r="T74" s="4"/>
    </row>
    <row r="75" spans="2:20" x14ac:dyDescent="0.2">
      <c r="D75" s="2"/>
      <c r="E75" s="28">
        <v>37336.58</v>
      </c>
      <c r="F75" s="2"/>
      <c r="G75">
        <v>20654</v>
      </c>
      <c r="H75" s="53">
        <v>9222</v>
      </c>
      <c r="I75" s="19"/>
      <c r="J75" s="2"/>
      <c r="K75" s="3"/>
      <c r="L75" s="2"/>
      <c r="M75" s="2"/>
      <c r="N75" s="2"/>
      <c r="O75" s="2"/>
      <c r="P75" s="2"/>
      <c r="Q75" s="2"/>
      <c r="R75" s="2"/>
      <c r="S75" s="2"/>
      <c r="T75" s="4"/>
    </row>
    <row r="76" spans="2:20" x14ac:dyDescent="0.2">
      <c r="D76" s="2"/>
      <c r="E76" s="28">
        <v>21616.95</v>
      </c>
      <c r="F76" s="2"/>
      <c r="G76">
        <v>20655</v>
      </c>
      <c r="H76" s="53">
        <v>31920</v>
      </c>
      <c r="I76" s="19"/>
      <c r="J76" s="2"/>
      <c r="K76" s="3"/>
      <c r="L76" s="2"/>
      <c r="M76" s="2"/>
      <c r="N76" s="2"/>
      <c r="O76" s="2"/>
      <c r="P76" s="2"/>
      <c r="Q76" s="2"/>
      <c r="R76" s="2"/>
      <c r="S76" s="2"/>
      <c r="T76" s="4"/>
    </row>
    <row r="77" spans="2:20" x14ac:dyDescent="0.2">
      <c r="D77" s="4"/>
      <c r="E77" s="28">
        <v>23041.23</v>
      </c>
      <c r="F77" s="3"/>
      <c r="G77">
        <v>20656</v>
      </c>
      <c r="H77" s="53">
        <v>35496</v>
      </c>
      <c r="I77" s="19"/>
      <c r="J77" s="2"/>
      <c r="K77" s="3"/>
      <c r="L77" s="2"/>
      <c r="M77" s="2"/>
      <c r="N77" s="2"/>
      <c r="O77" s="2"/>
      <c r="P77" s="2"/>
      <c r="Q77" s="2"/>
      <c r="R77" s="2"/>
      <c r="S77" s="2"/>
      <c r="T77" s="4"/>
    </row>
    <row r="78" spans="2:20" x14ac:dyDescent="0.2">
      <c r="D78" s="4"/>
      <c r="E78" s="28">
        <v>39828.04</v>
      </c>
      <c r="F78" s="2"/>
      <c r="G78">
        <v>20657</v>
      </c>
      <c r="H78" s="53">
        <v>4176</v>
      </c>
      <c r="I78" s="19"/>
      <c r="J78" s="2"/>
      <c r="K78" s="3"/>
      <c r="L78" s="2"/>
      <c r="M78" s="2"/>
      <c r="N78" s="2"/>
      <c r="O78" s="2"/>
      <c r="P78" s="2"/>
      <c r="Q78" s="2"/>
      <c r="R78" s="2"/>
      <c r="S78" s="2"/>
      <c r="T78" s="4"/>
    </row>
    <row r="79" spans="2:20" x14ac:dyDescent="0.2">
      <c r="D79" s="4"/>
      <c r="E79" s="28">
        <v>24185.9</v>
      </c>
      <c r="F79" s="2"/>
      <c r="G79" s="41">
        <v>20658</v>
      </c>
      <c r="H79" s="53">
        <v>13729.2</v>
      </c>
      <c r="I79" s="19"/>
      <c r="J79" s="2"/>
      <c r="K79" s="3"/>
      <c r="L79" s="16">
        <v>39060</v>
      </c>
      <c r="M79" s="2" t="s">
        <v>14</v>
      </c>
      <c r="N79" s="2"/>
      <c r="O79" s="2"/>
      <c r="P79" s="2"/>
      <c r="Q79" s="2"/>
      <c r="R79" s="2"/>
      <c r="S79" s="2"/>
      <c r="T79" s="4"/>
    </row>
    <row r="80" spans="2:20" x14ac:dyDescent="0.2">
      <c r="D80" s="4"/>
      <c r="E80" s="28">
        <v>34016.870000000003</v>
      </c>
      <c r="F80" s="2"/>
      <c r="G80" s="41">
        <v>20659</v>
      </c>
      <c r="H80" s="53">
        <v>6243.12</v>
      </c>
      <c r="I80" s="2"/>
      <c r="J80" s="2"/>
      <c r="K80" s="3"/>
      <c r="L80" s="16">
        <v>15920</v>
      </c>
      <c r="M80" s="2"/>
      <c r="N80" s="2"/>
      <c r="O80" s="2"/>
      <c r="P80" s="2"/>
      <c r="Q80" s="2"/>
      <c r="R80" s="2"/>
      <c r="S80" s="2"/>
      <c r="T80" s="4"/>
    </row>
    <row r="81" spans="2:20" x14ac:dyDescent="0.2">
      <c r="D81" s="4"/>
      <c r="E81" s="28">
        <v>25210.25</v>
      </c>
      <c r="F81" s="2"/>
      <c r="G81" s="41">
        <v>20660</v>
      </c>
      <c r="H81" s="53">
        <v>12435.2</v>
      </c>
      <c r="I81" s="2"/>
      <c r="J81" s="2"/>
      <c r="K81" s="3"/>
      <c r="L81" s="16">
        <v>29219.919999999998</v>
      </c>
      <c r="M81" s="2"/>
      <c r="N81" s="2"/>
      <c r="O81" s="2"/>
      <c r="P81" s="2"/>
      <c r="Q81" s="2"/>
      <c r="R81" s="2"/>
      <c r="S81" s="2"/>
      <c r="T81" s="4"/>
    </row>
    <row r="82" spans="2:20" x14ac:dyDescent="0.2">
      <c r="D82" s="4"/>
      <c r="E82" s="28">
        <v>37166.49</v>
      </c>
      <c r="F82" s="3"/>
      <c r="G82" s="41">
        <v>20661</v>
      </c>
      <c r="H82" s="53">
        <v>21023.040000000001</v>
      </c>
      <c r="I82" s="2"/>
      <c r="J82" s="2"/>
      <c r="K82" s="3"/>
      <c r="L82" s="16">
        <v>400</v>
      </c>
      <c r="M82" s="2"/>
      <c r="N82" s="2"/>
      <c r="O82" s="2"/>
      <c r="P82" s="2"/>
      <c r="Q82" s="2"/>
      <c r="R82" s="2"/>
      <c r="S82" s="2"/>
      <c r="T82" s="4"/>
    </row>
    <row r="83" spans="2:20" x14ac:dyDescent="0.2">
      <c r="D83" s="4"/>
      <c r="E83" s="28">
        <v>35740.519999999997</v>
      </c>
      <c r="F83" s="3"/>
      <c r="G83" s="41">
        <v>20662</v>
      </c>
      <c r="H83" s="53">
        <v>8583.5300000000007</v>
      </c>
      <c r="I83" s="2"/>
      <c r="J83" s="2"/>
      <c r="K83" s="3"/>
      <c r="L83" s="21">
        <v>22716.92</v>
      </c>
      <c r="M83" s="2"/>
      <c r="N83" s="2"/>
      <c r="O83" s="2"/>
      <c r="P83" s="2"/>
      <c r="Q83" s="2"/>
      <c r="R83" s="2"/>
      <c r="S83" s="2"/>
      <c r="T83" s="4"/>
    </row>
    <row r="84" spans="2:20" x14ac:dyDescent="0.2">
      <c r="D84" s="4"/>
      <c r="E84" s="28">
        <v>23931.26</v>
      </c>
      <c r="F84" s="3"/>
      <c r="G84" s="41">
        <v>20663</v>
      </c>
      <c r="H84" s="53">
        <v>5104</v>
      </c>
      <c r="I84" s="2"/>
      <c r="J84" s="2"/>
      <c r="K84" s="3"/>
      <c r="L84" s="16">
        <v>200</v>
      </c>
      <c r="M84" s="19" t="s">
        <v>21</v>
      </c>
      <c r="N84" s="2"/>
      <c r="O84" s="2"/>
      <c r="P84" s="2"/>
      <c r="Q84" s="2"/>
      <c r="R84" s="2"/>
      <c r="S84" s="2"/>
      <c r="T84" s="4"/>
    </row>
    <row r="85" spans="2:20" x14ac:dyDescent="0.2">
      <c r="D85" s="2"/>
      <c r="E85" s="28">
        <v>22767.279999999999</v>
      </c>
      <c r="F85" s="3"/>
      <c r="G85" s="41">
        <v>20664</v>
      </c>
      <c r="H85" s="53">
        <v>6660</v>
      </c>
      <c r="I85" s="2"/>
      <c r="J85" s="2"/>
      <c r="K85" s="3"/>
      <c r="L85" s="16">
        <v>25851.3</v>
      </c>
      <c r="M85" s="19" t="s">
        <v>22</v>
      </c>
      <c r="N85" s="2"/>
      <c r="O85" s="2"/>
      <c r="P85" s="2"/>
      <c r="Q85" s="2"/>
      <c r="R85" s="2"/>
      <c r="S85" s="2"/>
      <c r="T85" s="4"/>
    </row>
    <row r="86" spans="2:20" x14ac:dyDescent="0.2">
      <c r="D86" s="2"/>
      <c r="E86" s="28">
        <v>25152.37</v>
      </c>
      <c r="F86" s="2"/>
      <c r="G86" s="41">
        <v>20665</v>
      </c>
      <c r="H86" s="53">
        <v>4976.3999999999996</v>
      </c>
      <c r="I86" s="2"/>
      <c r="J86" s="2"/>
      <c r="K86" s="3"/>
      <c r="L86" s="16">
        <v>25687.8</v>
      </c>
      <c r="M86" s="19" t="s">
        <v>23</v>
      </c>
      <c r="N86" s="2"/>
      <c r="O86" s="2"/>
      <c r="P86" s="2"/>
      <c r="Q86" s="2"/>
      <c r="R86" s="2"/>
      <c r="S86" s="2"/>
      <c r="T86" s="4"/>
    </row>
    <row r="87" spans="2:20" x14ac:dyDescent="0.2">
      <c r="D87" s="2"/>
      <c r="E87" s="28">
        <v>45494</v>
      </c>
      <c r="F87" s="2"/>
      <c r="G87" s="41">
        <v>20666</v>
      </c>
      <c r="H87" s="53">
        <v>51620</v>
      </c>
      <c r="I87" s="2"/>
      <c r="J87" s="2"/>
      <c r="K87" s="3"/>
      <c r="L87" s="16">
        <v>41581.4</v>
      </c>
      <c r="M87" s="19" t="s">
        <v>24</v>
      </c>
      <c r="N87" s="2"/>
      <c r="O87" s="2"/>
      <c r="P87" s="2"/>
      <c r="Q87" s="2"/>
      <c r="R87" s="2"/>
      <c r="S87" s="2"/>
      <c r="T87" s="4"/>
    </row>
    <row r="88" spans="2:20" x14ac:dyDescent="0.2">
      <c r="D88" s="2"/>
      <c r="E88" s="28">
        <v>37621.75</v>
      </c>
      <c r="F88" s="21"/>
      <c r="G88" s="41">
        <v>20667</v>
      </c>
      <c r="H88" s="53">
        <v>7725.6</v>
      </c>
      <c r="I88" s="2"/>
      <c r="J88" s="2"/>
      <c r="K88" s="3"/>
      <c r="L88" s="16">
        <v>24317.8</v>
      </c>
      <c r="M88" s="19" t="s">
        <v>25</v>
      </c>
      <c r="N88" s="2"/>
      <c r="O88" s="2"/>
      <c r="P88" s="2"/>
      <c r="Q88" s="2"/>
      <c r="R88" s="2"/>
      <c r="S88" s="2"/>
      <c r="T88" s="4"/>
    </row>
    <row r="89" spans="2:20" x14ac:dyDescent="0.2">
      <c r="B89" s="53"/>
      <c r="D89" s="2"/>
      <c r="E89" s="28">
        <v>38292.839999999997</v>
      </c>
      <c r="F89" s="21"/>
      <c r="G89" s="41">
        <v>20668</v>
      </c>
      <c r="H89" s="53">
        <v>6960</v>
      </c>
      <c r="I89" s="2"/>
      <c r="J89" s="2"/>
      <c r="K89" s="2"/>
      <c r="L89" s="16">
        <v>31875.16</v>
      </c>
      <c r="M89" s="19" t="s">
        <v>26</v>
      </c>
      <c r="N89" s="2"/>
      <c r="O89" s="2"/>
      <c r="P89" s="2"/>
      <c r="Q89" s="2"/>
      <c r="R89" s="2"/>
      <c r="S89" s="2"/>
      <c r="T89" s="4"/>
    </row>
    <row r="90" spans="2:20" x14ac:dyDescent="0.2">
      <c r="B90" s="53"/>
      <c r="D90" s="2"/>
      <c r="E90" s="28">
        <v>24887.97</v>
      </c>
      <c r="F90" s="1"/>
      <c r="G90" s="61">
        <v>20669</v>
      </c>
      <c r="H90" s="25">
        <v>17330.400000000001</v>
      </c>
      <c r="I90" s="2"/>
      <c r="J90" s="2"/>
      <c r="K90" s="2"/>
      <c r="L90" s="20">
        <v>6774.5</v>
      </c>
      <c r="M90" s="19" t="s">
        <v>27</v>
      </c>
      <c r="N90" s="2"/>
      <c r="O90" s="2"/>
      <c r="P90" s="2"/>
      <c r="Q90" s="2"/>
      <c r="R90" s="2"/>
      <c r="S90" s="2"/>
      <c r="T90" s="4"/>
    </row>
    <row r="91" spans="2:20" x14ac:dyDescent="0.2">
      <c r="B91" s="53">
        <v>23608.48</v>
      </c>
      <c r="C91" s="22"/>
      <c r="D91" s="2"/>
      <c r="E91" s="28">
        <v>36597.35</v>
      </c>
      <c r="F91" s="2"/>
      <c r="G91" s="41">
        <v>20670</v>
      </c>
      <c r="H91" s="53">
        <v>32585.8</v>
      </c>
      <c r="I91" s="2"/>
      <c r="J91" s="2"/>
      <c r="K91" s="2"/>
      <c r="L91" s="16">
        <v>24607.599999999999</v>
      </c>
      <c r="M91" s="19" t="s">
        <v>27</v>
      </c>
      <c r="N91" s="2"/>
      <c r="O91" s="2"/>
      <c r="P91" s="2"/>
      <c r="Q91" s="2"/>
      <c r="R91" s="2"/>
      <c r="S91" s="2"/>
      <c r="T91" s="4"/>
    </row>
    <row r="92" spans="2:20" x14ac:dyDescent="0.2">
      <c r="B92" s="53">
        <v>17648.36</v>
      </c>
      <c r="C92" s="22"/>
      <c r="D92" s="2"/>
      <c r="E92" s="28">
        <v>43849.94</v>
      </c>
      <c r="F92" s="2"/>
      <c r="G92" s="41">
        <v>20671</v>
      </c>
      <c r="H92" s="53">
        <v>8352</v>
      </c>
      <c r="I92" s="2"/>
      <c r="J92" s="2"/>
      <c r="K92" s="2"/>
      <c r="L92" s="16">
        <v>25607.599999999999</v>
      </c>
      <c r="M92" s="19" t="s">
        <v>27</v>
      </c>
      <c r="N92" s="2"/>
      <c r="O92" s="2"/>
      <c r="P92" s="2"/>
      <c r="Q92" s="2"/>
      <c r="R92" s="2"/>
      <c r="S92" s="2"/>
      <c r="T92" s="4"/>
    </row>
    <row r="93" spans="2:20" x14ac:dyDescent="0.2">
      <c r="B93" s="53">
        <v>13410</v>
      </c>
      <c r="C93" s="43"/>
      <c r="D93" s="2"/>
      <c r="E93" s="28">
        <v>25295.26</v>
      </c>
      <c r="F93" s="2"/>
      <c r="G93" s="61">
        <v>20672</v>
      </c>
      <c r="H93" s="53">
        <v>12898.39</v>
      </c>
      <c r="I93" s="2"/>
      <c r="J93" s="2"/>
      <c r="K93" s="2"/>
      <c r="L93" s="21">
        <v>22043.72</v>
      </c>
      <c r="M93" s="2" t="s">
        <v>14</v>
      </c>
      <c r="N93" s="2"/>
      <c r="O93" s="2"/>
      <c r="P93" s="2"/>
      <c r="Q93" s="2"/>
      <c r="R93" s="2"/>
      <c r="S93" s="2"/>
      <c r="T93" s="4"/>
    </row>
    <row r="94" spans="2:20" x14ac:dyDescent="0.2">
      <c r="B94" s="53">
        <v>21971.599999999999</v>
      </c>
      <c r="C94" s="46"/>
      <c r="D94" s="43"/>
      <c r="E94" s="28">
        <v>37079.769999999997</v>
      </c>
      <c r="F94" s="2"/>
      <c r="G94" s="41"/>
      <c r="H94" s="53"/>
      <c r="I94" s="2"/>
      <c r="J94" s="2"/>
      <c r="K94" s="2"/>
      <c r="L94" s="3">
        <v>18688.87</v>
      </c>
      <c r="M94" s="2" t="s">
        <v>14</v>
      </c>
      <c r="N94" s="2"/>
      <c r="O94" s="2"/>
      <c r="P94" s="2"/>
      <c r="Q94" s="2"/>
      <c r="R94" s="2"/>
      <c r="S94" s="2"/>
      <c r="T94" s="4"/>
    </row>
    <row r="95" spans="2:20" x14ac:dyDescent="0.2">
      <c r="B95" s="53">
        <v>38588.6</v>
      </c>
      <c r="C95" s="46"/>
      <c r="D95" s="43"/>
      <c r="E95" s="28">
        <v>26885.8</v>
      </c>
      <c r="F95" s="2"/>
      <c r="G95" s="41">
        <v>20674</v>
      </c>
      <c r="H95" s="53">
        <v>31991.02</v>
      </c>
      <c r="I95" s="2"/>
      <c r="J95" s="2"/>
      <c r="K95" s="2"/>
      <c r="L95" s="16">
        <v>33121.07</v>
      </c>
      <c r="M95" s="2" t="s">
        <v>14</v>
      </c>
      <c r="N95" s="2"/>
      <c r="O95" s="2"/>
      <c r="P95" s="2"/>
      <c r="Q95" s="2"/>
      <c r="R95" s="2"/>
      <c r="S95" s="2"/>
      <c r="T95" s="4"/>
    </row>
    <row r="96" spans="2:20" x14ac:dyDescent="0.2">
      <c r="B96" s="53">
        <v>31337.49</v>
      </c>
      <c r="C96" s="46"/>
      <c r="D96" s="43"/>
      <c r="E96" s="28">
        <v>38127.43</v>
      </c>
      <c r="F96" s="2"/>
      <c r="G96" s="41">
        <v>20675</v>
      </c>
      <c r="H96" s="53">
        <v>2201.6</v>
      </c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4"/>
    </row>
    <row r="97" spans="2:20" x14ac:dyDescent="0.2">
      <c r="B97" s="63">
        <v>84927.62</v>
      </c>
      <c r="C97" s="46"/>
      <c r="D97" s="43"/>
      <c r="E97" s="28">
        <v>38663</v>
      </c>
      <c r="F97" s="2"/>
      <c r="G97" s="41">
        <v>20676</v>
      </c>
      <c r="H97" s="53">
        <v>5220</v>
      </c>
      <c r="I97" s="1"/>
      <c r="J97" s="2"/>
      <c r="K97" s="2"/>
      <c r="L97" s="2"/>
      <c r="M97" s="2"/>
      <c r="N97" s="2"/>
      <c r="O97" s="2"/>
      <c r="P97" s="2"/>
      <c r="Q97" s="2"/>
      <c r="R97" s="2"/>
      <c r="S97" s="2"/>
      <c r="T97" s="4"/>
    </row>
    <row r="98" spans="2:20" x14ac:dyDescent="0.2">
      <c r="B98" s="63"/>
      <c r="C98" s="43"/>
      <c r="D98" s="43"/>
      <c r="E98" s="28">
        <v>24836.76</v>
      </c>
      <c r="F98" s="2"/>
      <c r="G98" s="41">
        <v>20677</v>
      </c>
      <c r="H98" s="53">
        <v>4894.8100000000004</v>
      </c>
      <c r="I98" s="1"/>
      <c r="J98" s="2"/>
      <c r="K98" s="2"/>
      <c r="L98" s="2"/>
      <c r="M98" s="2"/>
      <c r="N98" s="2"/>
      <c r="O98" s="2"/>
      <c r="P98" s="2"/>
      <c r="Q98" s="2"/>
      <c r="R98" s="2"/>
      <c r="S98" s="2"/>
      <c r="T98" s="4"/>
    </row>
    <row r="99" spans="2:20" x14ac:dyDescent="0.2">
      <c r="B99" s="63">
        <v>39077.839999999997</v>
      </c>
      <c r="C99" s="46"/>
      <c r="D99" s="43"/>
      <c r="E99" s="28">
        <v>38394.49</v>
      </c>
      <c r="F99" s="2"/>
      <c r="G99" s="41">
        <v>20679</v>
      </c>
      <c r="H99" s="53">
        <v>5479.01</v>
      </c>
      <c r="I99" s="1"/>
      <c r="J99" s="2"/>
      <c r="K99" s="2"/>
      <c r="L99" s="2"/>
      <c r="M99" s="2"/>
      <c r="N99" s="2"/>
      <c r="O99" s="2"/>
      <c r="P99" s="2"/>
      <c r="Q99" s="2"/>
      <c r="R99" s="2"/>
      <c r="S99" s="2"/>
      <c r="T99" s="4"/>
    </row>
    <row r="100" spans="2:20" x14ac:dyDescent="0.2">
      <c r="B100" s="63"/>
      <c r="C100" s="46"/>
      <c r="D100" s="43"/>
      <c r="E100" s="28">
        <v>945.48</v>
      </c>
      <c r="F100" s="2"/>
      <c r="G100" s="2">
        <v>20680</v>
      </c>
      <c r="H100" s="1">
        <v>26427.9</v>
      </c>
      <c r="I100" s="1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4"/>
    </row>
    <row r="101" spans="2:20" x14ac:dyDescent="0.2">
      <c r="B101" s="63">
        <v>16277.06</v>
      </c>
      <c r="C101" s="43"/>
      <c r="D101" s="43"/>
      <c r="E101" s="28">
        <v>33228.019999999997</v>
      </c>
      <c r="F101" s="2"/>
      <c r="G101" s="2"/>
      <c r="H101" s="2"/>
      <c r="I101" s="1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4"/>
    </row>
    <row r="102" spans="2:20" x14ac:dyDescent="0.2">
      <c r="B102" s="63">
        <v>13352.75</v>
      </c>
      <c r="C102" s="43"/>
      <c r="D102" s="43"/>
      <c r="E102" s="28">
        <v>24413.63</v>
      </c>
      <c r="F102" s="2"/>
      <c r="G102" s="2"/>
      <c r="H102" s="2"/>
      <c r="I102" s="1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4"/>
    </row>
    <row r="103" spans="2:20" x14ac:dyDescent="0.2">
      <c r="B103" s="63">
        <v>22816.9</v>
      </c>
      <c r="C103" s="46"/>
      <c r="D103" s="43"/>
      <c r="E103" s="28">
        <v>80864.160000000003</v>
      </c>
      <c r="F103" s="2"/>
      <c r="G103" s="2"/>
      <c r="H103" s="1">
        <f>SUM(H5:H102)</f>
        <v>851750.26000000013</v>
      </c>
      <c r="I103" s="1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4"/>
    </row>
    <row r="104" spans="2:20" x14ac:dyDescent="0.2">
      <c r="B104" s="63">
        <v>13910</v>
      </c>
      <c r="C104" s="46"/>
      <c r="D104" s="43"/>
      <c r="E104" s="28">
        <v>45852.42</v>
      </c>
      <c r="F104" s="2"/>
      <c r="G104" s="2"/>
      <c r="H104" s="1"/>
      <c r="I104" s="1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4"/>
    </row>
    <row r="105" spans="2:20" x14ac:dyDescent="0.2">
      <c r="B105" s="28">
        <v>53128.24</v>
      </c>
      <c r="C105" s="43"/>
      <c r="D105" s="43"/>
      <c r="E105" s="28">
        <v>57332.82</v>
      </c>
      <c r="F105" s="2"/>
      <c r="G105" s="2"/>
      <c r="H105" s="2"/>
      <c r="I105" s="1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4"/>
    </row>
    <row r="106" spans="2:20" x14ac:dyDescent="0.2">
      <c r="B106" s="48">
        <v>43417.38</v>
      </c>
      <c r="C106" s="43"/>
      <c r="D106" s="43"/>
      <c r="E106" s="28">
        <v>45456.24</v>
      </c>
      <c r="F106" s="2"/>
      <c r="G106" s="2"/>
      <c r="H106" s="2"/>
      <c r="I106" s="1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4"/>
    </row>
    <row r="107" spans="2:20" x14ac:dyDescent="0.2">
      <c r="B107" s="28">
        <v>2045.64</v>
      </c>
      <c r="C107" s="43"/>
      <c r="D107" s="43"/>
      <c r="E107" s="28">
        <v>22405.16</v>
      </c>
      <c r="F107" s="2"/>
      <c r="G107" s="2"/>
      <c r="H107" s="1">
        <f>+H3-H103</f>
        <v>7627690.9500000011</v>
      </c>
      <c r="I107" s="1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4"/>
    </row>
    <row r="108" spans="2:20" x14ac:dyDescent="0.2">
      <c r="B108" s="28">
        <f>1319.65+7350</f>
        <v>8669.65</v>
      </c>
      <c r="C108" s="43"/>
      <c r="D108" s="43"/>
      <c r="E108" s="28">
        <v>46534.06</v>
      </c>
      <c r="F108" s="2"/>
      <c r="G108" s="2"/>
      <c r="H108" s="2"/>
      <c r="I108" s="1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4"/>
    </row>
    <row r="109" spans="2:20" x14ac:dyDescent="0.2">
      <c r="B109" s="48">
        <v>22099.42</v>
      </c>
      <c r="C109" s="43"/>
      <c r="D109" s="43"/>
      <c r="E109" s="28">
        <v>79302.899999999994</v>
      </c>
      <c r="F109" s="2"/>
      <c r="G109" s="2"/>
      <c r="H109" s="2"/>
      <c r="I109" s="1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4"/>
    </row>
    <row r="110" spans="2:20" x14ac:dyDescent="0.2">
      <c r="B110" s="48">
        <v>43797.1</v>
      </c>
      <c r="C110" s="43"/>
      <c r="D110" s="43"/>
      <c r="E110" s="28">
        <v>45852.88</v>
      </c>
      <c r="F110" s="2"/>
      <c r="G110" s="2"/>
      <c r="H110" s="2"/>
      <c r="I110" s="1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4"/>
    </row>
    <row r="111" spans="2:20" x14ac:dyDescent="0.2">
      <c r="B111" s="28">
        <v>16311.76</v>
      </c>
      <c r="C111" s="43"/>
      <c r="D111" s="43"/>
      <c r="E111" s="28">
        <v>22616.28</v>
      </c>
      <c r="F111" s="2"/>
      <c r="G111" s="2"/>
      <c r="H111" s="2"/>
      <c r="I111" s="1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4"/>
    </row>
    <row r="112" spans="2:20" x14ac:dyDescent="0.2">
      <c r="B112" s="28">
        <v>24145.279999999999</v>
      </c>
      <c r="C112" s="43"/>
      <c r="D112" s="43"/>
      <c r="E112" s="28">
        <v>22680.799999999999</v>
      </c>
      <c r="F112" s="2"/>
    </row>
    <row r="113" spans="1:6" x14ac:dyDescent="0.2">
      <c r="B113" s="48">
        <v>22344.34</v>
      </c>
      <c r="D113" s="3"/>
      <c r="E113" s="28">
        <v>45864.15</v>
      </c>
      <c r="F113" s="2"/>
    </row>
    <row r="114" spans="1:6" x14ac:dyDescent="0.2">
      <c r="B114" s="28">
        <v>16647.099999999999</v>
      </c>
      <c r="E114" s="28">
        <f>45401.92</f>
        <v>45401.919999999998</v>
      </c>
      <c r="F114" s="2"/>
    </row>
    <row r="115" spans="1:6" x14ac:dyDescent="0.2">
      <c r="B115" s="48">
        <v>44058.48</v>
      </c>
      <c r="E115" s="28">
        <v>22575.58</v>
      </c>
      <c r="F115" s="2"/>
    </row>
    <row r="116" spans="1:6" x14ac:dyDescent="0.2">
      <c r="B116" s="48">
        <v>37189.4</v>
      </c>
      <c r="E116" s="28">
        <v>23665.72</v>
      </c>
      <c r="F116" s="2"/>
    </row>
    <row r="117" spans="1:6" x14ac:dyDescent="0.2">
      <c r="B117" s="48">
        <v>14210</v>
      </c>
      <c r="E117" s="28">
        <v>45976.3</v>
      </c>
      <c r="F117" s="2"/>
    </row>
    <row r="118" spans="1:6" x14ac:dyDescent="0.2">
      <c r="B118" s="48">
        <v>20012.939999999999</v>
      </c>
      <c r="C118" s="47"/>
      <c r="E118" s="28">
        <v>23405.52</v>
      </c>
      <c r="F118" s="2"/>
    </row>
    <row r="119" spans="1:6" x14ac:dyDescent="0.2">
      <c r="B119" s="48">
        <v>24576.38</v>
      </c>
      <c r="C119" s="47"/>
      <c r="E119" s="28">
        <v>48074.2</v>
      </c>
      <c r="F119" s="2"/>
    </row>
    <row r="120" spans="1:6" x14ac:dyDescent="0.2">
      <c r="B120" s="48">
        <v>17967.939999999999</v>
      </c>
      <c r="C120" s="26"/>
      <c r="E120" s="28">
        <v>49034</v>
      </c>
      <c r="F120" s="2"/>
    </row>
    <row r="121" spans="1:6" x14ac:dyDescent="0.2">
      <c r="B121" s="48">
        <v>19653.400000000001</v>
      </c>
      <c r="C121" s="26"/>
      <c r="E121" s="28">
        <v>23784.52</v>
      </c>
      <c r="F121" s="2"/>
    </row>
    <row r="122" spans="1:6" x14ac:dyDescent="0.2">
      <c r="A122" s="28"/>
      <c r="B122" s="48">
        <v>14110</v>
      </c>
      <c r="C122" s="47"/>
      <c r="E122" s="28">
        <v>47570.559999999998</v>
      </c>
      <c r="F122" s="2"/>
    </row>
    <row r="123" spans="1:6" x14ac:dyDescent="0.2">
      <c r="A123" s="28"/>
      <c r="B123" s="48">
        <v>8145.66</v>
      </c>
      <c r="E123" s="28">
        <v>47496.76</v>
      </c>
      <c r="F123" s="2"/>
    </row>
    <row r="124" spans="1:6" x14ac:dyDescent="0.2">
      <c r="A124" s="28"/>
      <c r="B124" s="48">
        <v>14020</v>
      </c>
      <c r="C124" s="49"/>
      <c r="E124" s="28">
        <v>48041.66</v>
      </c>
      <c r="F124" s="2"/>
    </row>
    <row r="125" spans="1:6" x14ac:dyDescent="0.2">
      <c r="A125" s="28"/>
      <c r="B125" s="48">
        <v>38690.04</v>
      </c>
      <c r="C125" s="49"/>
      <c r="E125" s="28">
        <v>23162.16</v>
      </c>
      <c r="F125" s="2"/>
    </row>
    <row r="126" spans="1:6" x14ac:dyDescent="0.2">
      <c r="A126" s="28"/>
      <c r="B126" s="48"/>
      <c r="C126" s="49"/>
      <c r="E126" s="28">
        <v>23264.54</v>
      </c>
      <c r="F126" s="2"/>
    </row>
    <row r="127" spans="1:6" x14ac:dyDescent="0.2">
      <c r="A127" s="28"/>
      <c r="B127" s="48">
        <v>81767.16</v>
      </c>
      <c r="C127" s="49"/>
      <c r="E127" s="28">
        <v>46787.18</v>
      </c>
      <c r="F127" s="2"/>
    </row>
    <row r="128" spans="1:6" x14ac:dyDescent="0.2">
      <c r="A128" s="28"/>
      <c r="B128" s="48">
        <v>14110</v>
      </c>
      <c r="C128" s="25"/>
      <c r="E128" s="28">
        <v>46276.86</v>
      </c>
      <c r="F128" s="2"/>
    </row>
    <row r="129" spans="1:6" x14ac:dyDescent="0.2">
      <c r="A129" s="28"/>
      <c r="B129" s="48"/>
      <c r="E129" s="28">
        <v>25016.86</v>
      </c>
      <c r="F129" s="2"/>
    </row>
    <row r="130" spans="1:6" x14ac:dyDescent="0.2">
      <c r="A130" s="28"/>
      <c r="B130" s="48">
        <v>14210</v>
      </c>
      <c r="E130" s="28">
        <v>45993.08</v>
      </c>
    </row>
    <row r="131" spans="1:6" x14ac:dyDescent="0.2">
      <c r="A131" s="28"/>
      <c r="B131" s="48">
        <v>12294.6</v>
      </c>
      <c r="E131" s="28">
        <v>24631.88</v>
      </c>
    </row>
    <row r="132" spans="1:6" x14ac:dyDescent="0.2">
      <c r="A132" s="28"/>
      <c r="B132" s="48">
        <v>14110</v>
      </c>
      <c r="E132" s="28">
        <v>24900.36</v>
      </c>
    </row>
    <row r="133" spans="1:6" x14ac:dyDescent="0.2">
      <c r="A133" s="28"/>
      <c r="B133" s="48">
        <v>14427.14</v>
      </c>
      <c r="E133" s="28">
        <v>47382.12</v>
      </c>
    </row>
    <row r="134" spans="1:6" x14ac:dyDescent="0.2">
      <c r="A134" s="28"/>
      <c r="B134" s="48">
        <v>38285.599999999999</v>
      </c>
      <c r="E134" s="28">
        <v>24399.8</v>
      </c>
    </row>
    <row r="135" spans="1:6" x14ac:dyDescent="0.2">
      <c r="A135" s="28"/>
      <c r="B135" s="48">
        <v>19075.14</v>
      </c>
      <c r="E135" s="28">
        <v>46611.18</v>
      </c>
    </row>
    <row r="136" spans="1:6" x14ac:dyDescent="0.2">
      <c r="A136" s="28"/>
      <c r="B136" s="48">
        <v>25142.3</v>
      </c>
      <c r="E136" s="28">
        <v>25980.880000000001</v>
      </c>
    </row>
    <row r="137" spans="1:6" x14ac:dyDescent="0.2">
      <c r="A137" s="28"/>
      <c r="B137" s="48">
        <v>27123.3</v>
      </c>
      <c r="E137" s="28">
        <v>46331.360000000001</v>
      </c>
    </row>
    <row r="138" spans="1:6" x14ac:dyDescent="0.2">
      <c r="A138" s="25"/>
      <c r="B138" s="48">
        <v>18585.64</v>
      </c>
      <c r="E138" s="28">
        <v>25885.42</v>
      </c>
    </row>
    <row r="139" spans="1:6" x14ac:dyDescent="0.2">
      <c r="B139" s="48">
        <v>72543</v>
      </c>
      <c r="E139" s="28">
        <v>24225.7</v>
      </c>
    </row>
    <row r="140" spans="1:6" x14ac:dyDescent="0.2">
      <c r="B140" s="48">
        <v>38124.800000000003</v>
      </c>
      <c r="E140" s="28">
        <v>88298.82</v>
      </c>
      <c r="F140" s="2"/>
    </row>
    <row r="141" spans="1:6" x14ac:dyDescent="0.2">
      <c r="A141" s="2"/>
      <c r="B141" s="48"/>
      <c r="E141" s="28">
        <v>46210.28</v>
      </c>
      <c r="F141" s="2"/>
    </row>
    <row r="142" spans="1:6" x14ac:dyDescent="0.2">
      <c r="A142" s="2"/>
      <c r="B142" s="48">
        <v>8954.1200000000008</v>
      </c>
      <c r="E142" s="28">
        <v>25997.48</v>
      </c>
      <c r="F142" s="2"/>
    </row>
    <row r="143" spans="1:6" x14ac:dyDescent="0.2">
      <c r="A143" s="2"/>
      <c r="B143" s="48">
        <v>27735.46</v>
      </c>
      <c r="E143" s="28">
        <v>46350.58</v>
      </c>
      <c r="F143" s="1">
        <f>SUM(B129:B147)</f>
        <v>521250.14</v>
      </c>
    </row>
    <row r="144" spans="1:6" x14ac:dyDescent="0.2">
      <c r="A144" s="2"/>
      <c r="B144" s="48">
        <v>15494.78</v>
      </c>
      <c r="D144" s="25"/>
      <c r="E144" s="28">
        <v>24703.18</v>
      </c>
      <c r="F144" s="1">
        <f>+E149+F143</f>
        <v>5692220.370000001</v>
      </c>
    </row>
    <row r="145" spans="1:18" x14ac:dyDescent="0.2">
      <c r="A145" s="2"/>
      <c r="B145" s="48">
        <v>18747.52</v>
      </c>
      <c r="D145" s="25"/>
      <c r="E145" s="28">
        <v>25915.45</v>
      </c>
      <c r="F145" s="2"/>
    </row>
    <row r="146" spans="1:18" x14ac:dyDescent="0.2">
      <c r="A146" s="2"/>
      <c r="B146" s="48">
        <v>56041.1</v>
      </c>
      <c r="D146" s="25"/>
      <c r="E146" s="28">
        <v>88820.54</v>
      </c>
      <c r="F146" s="2"/>
    </row>
    <row r="147" spans="1:18" x14ac:dyDescent="0.2">
      <c r="A147" s="2"/>
      <c r="B147" s="48">
        <v>100355.64</v>
      </c>
      <c r="D147" s="25"/>
      <c r="E147" s="28">
        <v>45946.14</v>
      </c>
      <c r="F147" s="2"/>
    </row>
    <row r="148" spans="1:18" x14ac:dyDescent="0.2">
      <c r="A148" s="2"/>
      <c r="B148" s="42">
        <f>SUM(B5:B147)</f>
        <v>1742805.38</v>
      </c>
      <c r="C148" s="42"/>
      <c r="D148" s="25"/>
      <c r="E148" s="28">
        <v>25011.119999999999</v>
      </c>
      <c r="F148" s="2"/>
    </row>
    <row r="149" spans="1:18" x14ac:dyDescent="0.2">
      <c r="A149" s="2"/>
      <c r="B149" s="28"/>
      <c r="C149" s="26"/>
      <c r="D149" s="43"/>
      <c r="E149" s="5">
        <f>SUM(E5:E148)</f>
        <v>5170970.2300000014</v>
      </c>
      <c r="F149" s="2"/>
    </row>
    <row r="150" spans="1:18" x14ac:dyDescent="0.2">
      <c r="A150" s="2"/>
      <c r="B150" s="8">
        <f>+B3-B148-E149</f>
        <v>-6188655.0300000012</v>
      </c>
      <c r="C150" s="25"/>
      <c r="D150" s="25"/>
    </row>
    <row r="151" spans="1:18" x14ac:dyDescent="0.2">
      <c r="A151" s="2"/>
      <c r="C151" s="28"/>
      <c r="D151" s="25"/>
    </row>
    <row r="152" spans="1:18" x14ac:dyDescent="0.2">
      <c r="A152" s="2"/>
      <c r="C152" s="28"/>
      <c r="D152" s="25"/>
    </row>
    <row r="153" spans="1:18" x14ac:dyDescent="0.2">
      <c r="A153" s="23" t="s">
        <v>16</v>
      </c>
      <c r="B153" s="7" t="s">
        <v>0</v>
      </c>
      <c r="C153" s="9"/>
      <c r="D153" s="23" t="s">
        <v>16</v>
      </c>
      <c r="E153" s="9" t="s">
        <v>0</v>
      </c>
      <c r="F153" s="9"/>
      <c r="G153" s="9" t="s">
        <v>15</v>
      </c>
      <c r="H153" s="9" t="s">
        <v>0</v>
      </c>
      <c r="I153" s="9"/>
      <c r="J153" s="9" t="s">
        <v>15</v>
      </c>
      <c r="K153" s="9" t="s">
        <v>0</v>
      </c>
      <c r="L153" s="4"/>
      <c r="M153" s="9" t="s">
        <v>28</v>
      </c>
      <c r="N153" s="9" t="s">
        <v>0</v>
      </c>
      <c r="O153" s="4"/>
      <c r="P153" s="9" t="s">
        <v>15</v>
      </c>
      <c r="Q153" s="9" t="s">
        <v>0</v>
      </c>
      <c r="R153" s="4"/>
    </row>
    <row r="154" spans="1:18" x14ac:dyDescent="0.2">
      <c r="A154" s="2"/>
      <c r="B154" s="7" t="s">
        <v>29</v>
      </c>
      <c r="C154" s="7"/>
      <c r="D154" s="4"/>
      <c r="E154" s="7" t="s">
        <v>4</v>
      </c>
      <c r="F154" s="7"/>
      <c r="G154" s="9"/>
      <c r="H154" s="9" t="s">
        <v>29</v>
      </c>
      <c r="I154" s="9"/>
      <c r="J154" s="9" t="s">
        <v>16</v>
      </c>
      <c r="K154" s="9" t="s">
        <v>4</v>
      </c>
      <c r="L154" s="9"/>
      <c r="M154" s="9" t="s">
        <v>16</v>
      </c>
      <c r="N154" s="9" t="s">
        <v>13</v>
      </c>
      <c r="O154" s="9"/>
      <c r="P154" s="9" t="s">
        <v>16</v>
      </c>
      <c r="Q154" s="9" t="s">
        <v>30</v>
      </c>
      <c r="R154" s="9"/>
    </row>
    <row r="155" spans="1:18" x14ac:dyDescent="0.2">
      <c r="G155" s="2">
        <v>556017</v>
      </c>
      <c r="H155" s="25"/>
      <c r="I155" s="24"/>
      <c r="L155" s="2"/>
      <c r="M155" s="2">
        <v>349</v>
      </c>
      <c r="O155" s="2"/>
      <c r="P155" s="2">
        <v>59</v>
      </c>
      <c r="Q155" s="2"/>
      <c r="R155" s="4"/>
    </row>
    <row r="156" spans="1:18" x14ac:dyDescent="0.2">
      <c r="G156" s="2">
        <v>556028</v>
      </c>
      <c r="I156" s="24"/>
      <c r="L156" s="2"/>
      <c r="M156" s="2">
        <f>+M155+1</f>
        <v>350</v>
      </c>
      <c r="O156" s="2"/>
      <c r="P156" s="2">
        <f>+P155+1</f>
        <v>60</v>
      </c>
      <c r="Q156" s="2"/>
      <c r="R156" s="4"/>
    </row>
    <row r="157" spans="1:18" x14ac:dyDescent="0.2">
      <c r="B157" s="53"/>
      <c r="G157" s="2">
        <f>+G156+1</f>
        <v>556029</v>
      </c>
      <c r="L157" s="2"/>
      <c r="M157" s="2"/>
      <c r="O157" s="2"/>
      <c r="P157" s="2"/>
      <c r="Q157" s="2"/>
      <c r="R157" s="2"/>
    </row>
    <row r="158" spans="1:18" x14ac:dyDescent="0.2">
      <c r="A158">
        <v>39963</v>
      </c>
      <c r="B158" s="53"/>
      <c r="F158" s="26"/>
      <c r="I158" s="3"/>
      <c r="L158" s="2"/>
      <c r="M158" s="2"/>
      <c r="O158" s="2"/>
      <c r="P158" s="1"/>
      <c r="Q158" s="2"/>
      <c r="R158" s="2"/>
    </row>
    <row r="159" spans="1:18" x14ac:dyDescent="0.2">
      <c r="A159">
        <v>39964</v>
      </c>
      <c r="B159" s="53"/>
      <c r="I159" s="25"/>
      <c r="L159" s="2"/>
      <c r="M159" s="2"/>
      <c r="O159" s="2"/>
      <c r="P159" s="2"/>
      <c r="Q159" s="1"/>
      <c r="R159" s="2"/>
    </row>
    <row r="160" spans="1:18" x14ac:dyDescent="0.2">
      <c r="A160">
        <v>39965</v>
      </c>
      <c r="B160" s="53"/>
      <c r="C160" s="28"/>
      <c r="I160" s="25"/>
      <c r="L160" s="2"/>
      <c r="M160" s="2"/>
      <c r="O160" s="2"/>
      <c r="P160" s="2"/>
      <c r="Q160" s="1"/>
      <c r="R160" s="2"/>
    </row>
    <row r="161" spans="1:18" x14ac:dyDescent="0.2">
      <c r="A161">
        <v>39966</v>
      </c>
      <c r="B161" s="53"/>
      <c r="C161" s="28"/>
      <c r="I161" s="25"/>
      <c r="L161" s="2"/>
      <c r="M161" s="2"/>
      <c r="N161" s="25"/>
      <c r="O161" s="2"/>
      <c r="P161" s="2"/>
      <c r="Q161" s="2"/>
      <c r="R161" s="2"/>
    </row>
    <row r="162" spans="1:18" x14ac:dyDescent="0.2">
      <c r="A162">
        <v>39967</v>
      </c>
      <c r="B162" s="53"/>
      <c r="C162" s="28"/>
      <c r="I162" s="1"/>
      <c r="L162" s="2"/>
      <c r="M162" s="2"/>
      <c r="N162" s="1"/>
      <c r="O162" s="2"/>
      <c r="P162" s="2"/>
      <c r="Q162" s="2"/>
      <c r="R162" s="2"/>
    </row>
    <row r="163" spans="1:18" x14ac:dyDescent="0.2">
      <c r="A163">
        <v>39968</v>
      </c>
      <c r="B163" s="53"/>
      <c r="C163" s="28"/>
      <c r="I163" s="1"/>
      <c r="L163" s="2"/>
      <c r="M163" s="2"/>
      <c r="N163" s="1"/>
      <c r="O163" s="2"/>
      <c r="P163" s="2"/>
      <c r="Q163" s="2"/>
      <c r="R163" s="2"/>
    </row>
    <row r="164" spans="1:18" x14ac:dyDescent="0.2">
      <c r="A164">
        <v>39969</v>
      </c>
      <c r="B164" s="53"/>
      <c r="C164" s="28"/>
      <c r="I164" s="1"/>
      <c r="L164" s="2"/>
      <c r="M164" s="2"/>
      <c r="N164" s="1"/>
      <c r="O164" s="2"/>
      <c r="P164" s="2"/>
      <c r="Q164" s="2"/>
      <c r="R164" s="2"/>
    </row>
    <row r="165" spans="1:18" x14ac:dyDescent="0.2">
      <c r="A165">
        <v>39970</v>
      </c>
      <c r="B165" s="53"/>
      <c r="C165" s="28"/>
      <c r="H165" s="1"/>
      <c r="I165" s="1"/>
      <c r="L165" s="2"/>
      <c r="M165" s="2"/>
      <c r="N165" s="1"/>
      <c r="O165" s="2"/>
      <c r="P165" s="2"/>
      <c r="Q165" s="2"/>
      <c r="R165" s="2"/>
    </row>
    <row r="166" spans="1:18" x14ac:dyDescent="0.2">
      <c r="A166">
        <f t="shared" ref="A166:A173" si="0">+A165+1</f>
        <v>39971</v>
      </c>
      <c r="B166" s="53"/>
      <c r="C166" s="28"/>
      <c r="H166" s="1"/>
      <c r="I166" s="1"/>
      <c r="L166" s="2"/>
      <c r="M166" s="2"/>
      <c r="N166" s="1"/>
      <c r="O166" s="2"/>
      <c r="P166" s="2"/>
      <c r="Q166" s="2"/>
      <c r="R166" s="2"/>
    </row>
    <row r="167" spans="1:18" x14ac:dyDescent="0.2">
      <c r="A167">
        <f t="shared" si="0"/>
        <v>39972</v>
      </c>
      <c r="B167" s="53"/>
      <c r="C167" s="28"/>
      <c r="G167" s="2"/>
      <c r="H167" s="1"/>
      <c r="I167" s="1"/>
      <c r="L167" s="2"/>
      <c r="M167" s="2"/>
      <c r="N167" s="1"/>
      <c r="O167" s="2"/>
      <c r="P167" s="2"/>
      <c r="Q167" s="2"/>
      <c r="R167" s="2"/>
    </row>
    <row r="168" spans="1:18" x14ac:dyDescent="0.2">
      <c r="A168">
        <f t="shared" si="0"/>
        <v>39973</v>
      </c>
      <c r="B168" s="53"/>
      <c r="C168" s="28"/>
      <c r="G168" s="2"/>
      <c r="H168" s="1"/>
      <c r="I168" s="1"/>
      <c r="L168" s="2"/>
      <c r="M168" s="2"/>
      <c r="N168" s="1"/>
      <c r="O168" s="2"/>
      <c r="P168" s="2"/>
      <c r="Q168" s="2"/>
      <c r="R168" s="2"/>
    </row>
    <row r="169" spans="1:18" x14ac:dyDescent="0.2">
      <c r="A169">
        <f t="shared" si="0"/>
        <v>39974</v>
      </c>
      <c r="B169" s="53"/>
      <c r="C169" s="28"/>
      <c r="G169" s="2"/>
      <c r="H169" s="1"/>
      <c r="I169" s="1"/>
      <c r="L169" s="2"/>
      <c r="M169" s="2"/>
      <c r="N169" s="1"/>
      <c r="O169" s="2"/>
      <c r="P169" s="2"/>
      <c r="Q169" s="2"/>
      <c r="R169" s="2"/>
    </row>
    <row r="170" spans="1:18" x14ac:dyDescent="0.2">
      <c r="A170">
        <f t="shared" si="0"/>
        <v>39975</v>
      </c>
      <c r="B170" s="53"/>
      <c r="C170" s="28"/>
      <c r="F170" s="3"/>
      <c r="G170" s="2"/>
      <c r="H170" s="2"/>
      <c r="I170" s="1"/>
      <c r="J170" s="2"/>
      <c r="K170" s="55"/>
      <c r="L170" s="2"/>
      <c r="M170" s="2"/>
      <c r="N170" s="1"/>
      <c r="O170" s="2"/>
      <c r="P170" s="2"/>
      <c r="Q170" s="2"/>
      <c r="R170" s="2"/>
    </row>
    <row r="171" spans="1:18" x14ac:dyDescent="0.2">
      <c r="A171">
        <f t="shared" si="0"/>
        <v>39976</v>
      </c>
      <c r="B171" s="53"/>
      <c r="F171" s="1"/>
      <c r="G171" s="2"/>
      <c r="H171" s="2"/>
      <c r="I171" s="1"/>
      <c r="J171" s="2"/>
      <c r="K171" s="55"/>
      <c r="L171" s="2"/>
      <c r="M171" s="2"/>
      <c r="N171" s="1"/>
      <c r="O171" s="2"/>
      <c r="P171" s="2"/>
      <c r="Q171" s="2"/>
      <c r="R171" s="2"/>
    </row>
    <row r="172" spans="1:18" x14ac:dyDescent="0.2">
      <c r="A172">
        <f t="shared" si="0"/>
        <v>39977</v>
      </c>
      <c r="B172" s="53"/>
      <c r="F172" s="3"/>
      <c r="G172" s="2"/>
      <c r="H172" s="1"/>
      <c r="I172" s="1"/>
      <c r="J172" s="2"/>
      <c r="K172" s="55"/>
      <c r="L172" s="2"/>
      <c r="M172" s="2"/>
      <c r="N172" s="1"/>
      <c r="O172" s="2"/>
      <c r="P172" s="2"/>
      <c r="Q172" s="2"/>
      <c r="R172" s="2"/>
    </row>
    <row r="173" spans="1:18" x14ac:dyDescent="0.2">
      <c r="A173">
        <f t="shared" si="0"/>
        <v>39978</v>
      </c>
      <c r="F173" s="1"/>
      <c r="G173" s="2"/>
      <c r="H173" s="2"/>
      <c r="I173" s="1"/>
      <c r="J173" s="1"/>
      <c r="K173" s="55"/>
      <c r="L173" s="2"/>
      <c r="M173" s="2"/>
      <c r="N173" s="1"/>
      <c r="O173" s="2"/>
      <c r="P173" s="2"/>
      <c r="Q173" s="2"/>
      <c r="R173" s="2"/>
    </row>
    <row r="174" spans="1:18" x14ac:dyDescent="0.2">
      <c r="F174" s="1"/>
      <c r="G174" s="2"/>
      <c r="H174" s="1"/>
      <c r="I174" s="1"/>
      <c r="J174" s="2"/>
      <c r="K174" s="55"/>
      <c r="L174" s="2"/>
      <c r="M174" s="2"/>
      <c r="N174" s="1"/>
      <c r="O174" s="2"/>
      <c r="P174" s="2"/>
      <c r="Q174" s="2"/>
      <c r="R174" s="2"/>
    </row>
    <row r="175" spans="1:18" x14ac:dyDescent="0.2">
      <c r="B175" s="25"/>
      <c r="F175" s="1"/>
      <c r="G175" s="6"/>
      <c r="H175" s="1"/>
      <c r="I175" s="1"/>
      <c r="J175" s="2"/>
      <c r="K175" s="55"/>
      <c r="L175" s="2"/>
      <c r="M175" s="2"/>
      <c r="N175" s="1"/>
      <c r="O175" s="2"/>
      <c r="P175" s="2"/>
      <c r="Q175" s="2"/>
      <c r="R175" s="2"/>
    </row>
    <row r="176" spans="1:18" x14ac:dyDescent="0.2">
      <c r="B176" s="53"/>
      <c r="F176" s="1"/>
      <c r="G176" s="2"/>
      <c r="H176" s="2"/>
      <c r="I176" s="1"/>
      <c r="J176" s="2"/>
      <c r="K176" s="55"/>
      <c r="L176" s="2"/>
      <c r="M176" s="2"/>
      <c r="N176" s="1"/>
      <c r="O176" s="2"/>
      <c r="P176" s="2"/>
      <c r="Q176" s="2"/>
      <c r="R176" s="2"/>
    </row>
    <row r="177" spans="2:18" x14ac:dyDescent="0.2">
      <c r="B177" s="53"/>
      <c r="F177" s="1"/>
      <c r="G177" s="6"/>
      <c r="H177" s="1"/>
      <c r="I177" s="1"/>
      <c r="J177" s="2"/>
      <c r="K177" s="55"/>
      <c r="L177" s="2"/>
      <c r="M177" s="2"/>
      <c r="N177" s="1"/>
      <c r="O177" s="2"/>
      <c r="P177" s="2"/>
      <c r="Q177" s="2"/>
      <c r="R177" s="2"/>
    </row>
    <row r="178" spans="2:18" x14ac:dyDescent="0.2">
      <c r="F178" s="1"/>
      <c r="G178" s="6"/>
      <c r="H178" s="1"/>
      <c r="I178" s="1"/>
      <c r="J178" s="2"/>
      <c r="K178" s="55"/>
      <c r="L178" s="2"/>
      <c r="M178" s="2"/>
      <c r="N178" s="2"/>
      <c r="O178" s="2"/>
      <c r="P178" s="2"/>
      <c r="Q178" s="2"/>
      <c r="R178" s="2"/>
    </row>
    <row r="179" spans="2:18" x14ac:dyDescent="0.2">
      <c r="F179" s="1"/>
      <c r="G179" s="6"/>
      <c r="H179" s="1"/>
      <c r="I179" s="1"/>
      <c r="J179" s="2"/>
      <c r="K179" s="1"/>
      <c r="L179" s="2"/>
      <c r="M179" s="2"/>
      <c r="N179" s="2"/>
      <c r="O179" s="2"/>
      <c r="P179" s="2"/>
      <c r="Q179" s="2"/>
      <c r="R179" s="2"/>
    </row>
    <row r="180" spans="2:18" x14ac:dyDescent="0.2">
      <c r="F180" s="1"/>
      <c r="G180" s="6"/>
      <c r="H180" s="1"/>
      <c r="I180" s="1"/>
      <c r="J180" s="2"/>
      <c r="K180" s="1"/>
      <c r="L180" s="2"/>
      <c r="M180" s="2"/>
      <c r="N180" s="2"/>
      <c r="O180" s="2"/>
      <c r="P180" s="2"/>
      <c r="Q180" s="2"/>
      <c r="R180" s="2"/>
    </row>
    <row r="181" spans="2:18" x14ac:dyDescent="0.2">
      <c r="F181" s="1"/>
      <c r="G181" s="6"/>
      <c r="H181" s="1"/>
      <c r="I181" s="1"/>
      <c r="J181" s="2"/>
      <c r="K181" s="1"/>
      <c r="L181" s="2"/>
      <c r="M181" s="2"/>
      <c r="N181" s="2"/>
      <c r="O181" s="2"/>
      <c r="P181" s="2"/>
      <c r="Q181" s="2"/>
      <c r="R181" s="2"/>
    </row>
    <row r="182" spans="2:18" x14ac:dyDescent="0.2">
      <c r="F182" s="1"/>
      <c r="G182" s="6"/>
      <c r="H182" s="1"/>
      <c r="I182" s="1"/>
      <c r="J182" s="2"/>
      <c r="K182" s="1"/>
      <c r="L182" s="2"/>
      <c r="M182" s="2"/>
      <c r="N182" s="2"/>
      <c r="O182" s="2"/>
      <c r="P182" s="2"/>
      <c r="Q182" s="2"/>
      <c r="R182" s="2"/>
    </row>
    <row r="183" spans="2:18" x14ac:dyDescent="0.2">
      <c r="F183" s="1"/>
      <c r="G183" s="6"/>
      <c r="H183" s="1"/>
      <c r="I183" s="1"/>
      <c r="J183" s="2"/>
      <c r="K183" s="1"/>
      <c r="L183" s="2"/>
      <c r="M183" s="2"/>
      <c r="N183" s="2"/>
      <c r="O183" s="2"/>
      <c r="P183" s="2"/>
      <c r="Q183" s="2"/>
      <c r="R183" s="2"/>
    </row>
    <row r="184" spans="2:18" x14ac:dyDescent="0.2">
      <c r="F184" s="1"/>
      <c r="G184" s="6"/>
      <c r="H184" s="1"/>
      <c r="I184" s="1"/>
      <c r="J184" s="2"/>
      <c r="K184" s="1"/>
      <c r="L184" s="2"/>
      <c r="M184" s="2"/>
      <c r="N184" s="2"/>
      <c r="O184" s="2"/>
      <c r="P184" s="2"/>
      <c r="Q184" s="2"/>
      <c r="R184" s="2"/>
    </row>
    <row r="185" spans="2:18" x14ac:dyDescent="0.2">
      <c r="F185" s="1"/>
      <c r="G185" s="6"/>
      <c r="H185" s="1"/>
      <c r="I185" s="1"/>
      <c r="J185" s="2"/>
      <c r="K185" s="1"/>
      <c r="L185" s="2"/>
      <c r="M185" s="2"/>
      <c r="N185" s="2"/>
      <c r="O185" s="2"/>
      <c r="P185" s="2"/>
      <c r="Q185" s="2"/>
      <c r="R185" s="2"/>
    </row>
    <row r="186" spans="2:18" x14ac:dyDescent="0.2">
      <c r="F186" s="1"/>
      <c r="G186" s="6"/>
      <c r="H186" s="1"/>
      <c r="I186" s="1"/>
      <c r="J186" s="2"/>
      <c r="K186" s="1"/>
      <c r="L186" s="2"/>
      <c r="M186" s="2"/>
      <c r="N186" s="2"/>
      <c r="O186" s="2"/>
      <c r="P186" s="2"/>
      <c r="Q186" s="2"/>
      <c r="R186" s="2"/>
    </row>
    <row r="187" spans="2:18" x14ac:dyDescent="0.2">
      <c r="F187" s="1"/>
      <c r="G187" s="6"/>
      <c r="H187" s="1"/>
      <c r="I187" s="1"/>
      <c r="J187" s="2"/>
      <c r="K187" s="1"/>
      <c r="L187" s="2"/>
      <c r="M187" s="2"/>
      <c r="N187" s="2"/>
      <c r="O187" s="2"/>
      <c r="P187" s="2"/>
      <c r="Q187" s="2"/>
      <c r="R187" s="2"/>
    </row>
    <row r="188" spans="2:18" x14ac:dyDescent="0.2">
      <c r="F188" s="1"/>
      <c r="G188" s="6"/>
      <c r="H188" s="1"/>
      <c r="I188" s="1"/>
      <c r="J188" s="2"/>
      <c r="K188" s="1"/>
      <c r="L188" s="2"/>
      <c r="M188" s="2"/>
      <c r="N188" s="2"/>
      <c r="O188" s="2"/>
      <c r="P188" s="2"/>
      <c r="Q188" s="2"/>
      <c r="R188" s="2"/>
    </row>
    <row r="189" spans="2:18" x14ac:dyDescent="0.2">
      <c r="F189" s="1"/>
      <c r="G189" s="6"/>
      <c r="H189" s="1"/>
      <c r="I189" s="1"/>
      <c r="J189" s="2"/>
      <c r="K189" s="1"/>
      <c r="L189" s="2"/>
      <c r="M189" s="2"/>
      <c r="N189" s="2"/>
      <c r="O189" s="2"/>
      <c r="P189" s="2"/>
      <c r="Q189" s="2"/>
      <c r="R189" s="2"/>
    </row>
    <row r="190" spans="2:18" x14ac:dyDescent="0.2">
      <c r="F190" s="1"/>
      <c r="G190" s="6"/>
      <c r="H190" s="1"/>
      <c r="I190" s="1"/>
      <c r="J190" s="2"/>
      <c r="K190" s="1"/>
      <c r="L190" s="2"/>
      <c r="M190" s="2"/>
      <c r="N190" s="2"/>
      <c r="O190" s="2"/>
      <c r="P190" s="2"/>
      <c r="Q190" s="2"/>
      <c r="R190" s="2"/>
    </row>
    <row r="191" spans="2:18" x14ac:dyDescent="0.2">
      <c r="F191" s="1"/>
      <c r="G191" s="6"/>
      <c r="H191" s="1"/>
      <c r="I191" s="1"/>
      <c r="J191" s="2"/>
      <c r="K191" s="1"/>
      <c r="L191" s="2"/>
      <c r="M191" s="2"/>
      <c r="N191" s="2"/>
      <c r="O191" s="2"/>
      <c r="P191" s="2"/>
      <c r="Q191" s="2"/>
      <c r="R191" s="2"/>
    </row>
    <row r="192" spans="2:18" x14ac:dyDescent="0.2">
      <c r="F192" s="1"/>
      <c r="G192" s="6"/>
      <c r="H192" s="1"/>
      <c r="I192" s="1"/>
      <c r="J192" s="2"/>
      <c r="K192" s="1"/>
      <c r="L192" s="2"/>
      <c r="M192" s="2"/>
      <c r="N192" s="2"/>
      <c r="O192" s="2"/>
      <c r="P192" s="2"/>
      <c r="Q192" s="2"/>
      <c r="R192" s="2"/>
    </row>
    <row r="193" spans="3:18" x14ac:dyDescent="0.2">
      <c r="F193" s="1"/>
      <c r="G193" s="6"/>
      <c r="H193" s="1"/>
      <c r="I193" s="1"/>
      <c r="J193" s="2"/>
      <c r="K193" s="1"/>
      <c r="L193" s="2"/>
      <c r="M193" s="2"/>
      <c r="N193" s="2"/>
      <c r="O193" s="2"/>
      <c r="P193" s="2"/>
      <c r="Q193" s="2"/>
      <c r="R193" s="2"/>
    </row>
    <row r="194" spans="3:18" x14ac:dyDescent="0.2">
      <c r="F194" s="1"/>
      <c r="G194" s="6"/>
      <c r="H194" s="1"/>
      <c r="I194" s="1"/>
      <c r="J194" s="2"/>
      <c r="K194" s="1"/>
      <c r="L194" s="2"/>
      <c r="M194" s="2"/>
      <c r="N194" s="2"/>
      <c r="O194" s="2"/>
      <c r="P194" s="2"/>
      <c r="Q194" s="2"/>
      <c r="R194" s="2"/>
    </row>
    <row r="195" spans="3:18" x14ac:dyDescent="0.2">
      <c r="F195" s="1"/>
      <c r="G195" s="6"/>
      <c r="H195" s="1"/>
      <c r="I195" s="1"/>
      <c r="J195" s="2"/>
      <c r="K195" s="1"/>
      <c r="L195" s="2"/>
      <c r="M195" s="2"/>
      <c r="N195" s="2"/>
      <c r="O195" s="2"/>
      <c r="P195" s="2"/>
      <c r="Q195" s="2"/>
      <c r="R195" s="2"/>
    </row>
    <row r="196" spans="3:18" x14ac:dyDescent="0.2">
      <c r="F196" s="1"/>
      <c r="G196" s="6"/>
      <c r="H196" s="1"/>
      <c r="I196" s="1"/>
      <c r="J196" s="2"/>
      <c r="K196" s="1"/>
      <c r="L196" s="2"/>
      <c r="M196" s="2"/>
      <c r="N196" s="2"/>
      <c r="O196" s="2"/>
      <c r="P196" s="2"/>
      <c r="Q196" s="2"/>
      <c r="R196" s="2"/>
    </row>
    <row r="197" spans="3:18" x14ac:dyDescent="0.2">
      <c r="F197" s="1"/>
      <c r="G197" s="6"/>
      <c r="H197" s="1"/>
      <c r="I197" s="1"/>
      <c r="J197" s="2"/>
      <c r="K197" s="1"/>
      <c r="L197" s="2"/>
      <c r="M197" s="2"/>
      <c r="N197" s="2"/>
      <c r="O197" s="2"/>
      <c r="P197" s="2"/>
      <c r="Q197" s="2"/>
      <c r="R197" s="2"/>
    </row>
    <row r="198" spans="3:18" x14ac:dyDescent="0.2">
      <c r="K198" s="25"/>
    </row>
    <row r="199" spans="3:18" x14ac:dyDescent="0.2">
      <c r="K199" s="25"/>
    </row>
    <row r="200" spans="3:18" x14ac:dyDescent="0.2">
      <c r="K200" s="25"/>
    </row>
    <row r="201" spans="3:18" x14ac:dyDescent="0.2">
      <c r="K201" s="25"/>
    </row>
    <row r="202" spans="3:18" x14ac:dyDescent="0.2">
      <c r="K202" s="25"/>
    </row>
    <row r="203" spans="3:18" x14ac:dyDescent="0.2">
      <c r="C203" s="53"/>
      <c r="K203" s="25"/>
    </row>
    <row r="204" spans="3:18" x14ac:dyDescent="0.2">
      <c r="K204" s="25"/>
    </row>
    <row r="205" spans="3:18" x14ac:dyDescent="0.2">
      <c r="K205" s="25"/>
    </row>
    <row r="206" spans="3:18" x14ac:dyDescent="0.2">
      <c r="K206" s="25"/>
    </row>
    <row r="207" spans="3:18" x14ac:dyDescent="0.2">
      <c r="K207" s="25"/>
    </row>
    <row r="208" spans="3:18" x14ac:dyDescent="0.2">
      <c r="K208" s="25"/>
    </row>
    <row r="209" spans="3:11" x14ac:dyDescent="0.2">
      <c r="K209" s="25"/>
    </row>
    <row r="210" spans="3:11" x14ac:dyDescent="0.2">
      <c r="K210" s="25"/>
    </row>
    <row r="211" spans="3:11" x14ac:dyDescent="0.2">
      <c r="K211" s="25"/>
    </row>
    <row r="212" spans="3:11" x14ac:dyDescent="0.2">
      <c r="K212" s="25"/>
    </row>
    <row r="213" spans="3:11" x14ac:dyDescent="0.2">
      <c r="K213" s="25"/>
    </row>
    <row r="214" spans="3:11" x14ac:dyDescent="0.2">
      <c r="K214" s="25"/>
    </row>
    <row r="215" spans="3:11" x14ac:dyDescent="0.2">
      <c r="K215" s="25"/>
    </row>
    <row r="216" spans="3:11" x14ac:dyDescent="0.2">
      <c r="K216" s="25"/>
    </row>
    <row r="217" spans="3:11" x14ac:dyDescent="0.2">
      <c r="K217" s="25"/>
    </row>
    <row r="218" spans="3:11" x14ac:dyDescent="0.2">
      <c r="K218" s="25"/>
    </row>
    <row r="219" spans="3:11" x14ac:dyDescent="0.2">
      <c r="K219" s="25"/>
    </row>
    <row r="220" spans="3:11" x14ac:dyDescent="0.2">
      <c r="K220" s="25"/>
    </row>
    <row r="221" spans="3:11" x14ac:dyDescent="0.2">
      <c r="C221" s="4"/>
      <c r="K221" s="25"/>
    </row>
    <row r="222" spans="3:11" x14ac:dyDescent="0.2">
      <c r="C222" s="4"/>
      <c r="K222" s="25"/>
    </row>
    <row r="223" spans="3:11" x14ac:dyDescent="0.2">
      <c r="C223" s="4"/>
      <c r="K223" s="25"/>
    </row>
    <row r="224" spans="3:11" x14ac:dyDescent="0.2">
      <c r="C224" s="4"/>
      <c r="K224" s="25"/>
    </row>
    <row r="225" spans="2:11" x14ac:dyDescent="0.2">
      <c r="C225" s="4"/>
      <c r="K225" s="25"/>
    </row>
    <row r="226" spans="2:11" x14ac:dyDescent="0.2">
      <c r="B226" s="25"/>
      <c r="D226" s="41">
        <v>20679</v>
      </c>
      <c r="K226" s="25"/>
    </row>
    <row r="227" spans="2:11" x14ac:dyDescent="0.2">
      <c r="B227" s="25"/>
      <c r="D227" s="41">
        <v>20680</v>
      </c>
      <c r="K227" s="25"/>
    </row>
    <row r="228" spans="2:11" x14ac:dyDescent="0.2">
      <c r="B228" s="25"/>
      <c r="C228" s="4"/>
      <c r="K228" s="25"/>
    </row>
    <row r="229" spans="2:11" x14ac:dyDescent="0.2">
      <c r="B229" s="25"/>
      <c r="K229" s="25"/>
    </row>
    <row r="230" spans="2:11" x14ac:dyDescent="0.2">
      <c r="B230" s="25"/>
      <c r="K230" s="25"/>
    </row>
    <row r="231" spans="2:11" x14ac:dyDescent="0.2">
      <c r="B231" s="25"/>
      <c r="K231" s="25"/>
    </row>
    <row r="232" spans="2:11" x14ac:dyDescent="0.2">
      <c r="B232" s="25"/>
      <c r="K232" s="25"/>
    </row>
    <row r="233" spans="2:11" x14ac:dyDescent="0.2">
      <c r="B233" s="25"/>
      <c r="K233" s="25"/>
    </row>
    <row r="234" spans="2:11" x14ac:dyDescent="0.2">
      <c r="B234" s="25"/>
      <c r="K234" s="25"/>
    </row>
    <row r="235" spans="2:11" x14ac:dyDescent="0.2">
      <c r="B235" s="25"/>
      <c r="K235" s="25"/>
    </row>
    <row r="236" spans="2:11" x14ac:dyDescent="0.2">
      <c r="B236" s="25"/>
      <c r="K236" s="25"/>
    </row>
    <row r="237" spans="2:11" x14ac:dyDescent="0.2">
      <c r="B237" s="25"/>
      <c r="K237" s="25"/>
    </row>
    <row r="238" spans="2:11" x14ac:dyDescent="0.2">
      <c r="B238" s="25"/>
      <c r="K238" s="25"/>
    </row>
    <row r="239" spans="2:11" x14ac:dyDescent="0.2">
      <c r="B239" s="25"/>
      <c r="K239" s="25"/>
    </row>
    <row r="240" spans="2:11" x14ac:dyDescent="0.2">
      <c r="B240" s="25"/>
      <c r="K240" s="25"/>
    </row>
    <row r="241" spans="2:11" x14ac:dyDescent="0.2">
      <c r="B241" s="25"/>
      <c r="K241" s="25"/>
    </row>
    <row r="242" spans="2:11" x14ac:dyDescent="0.2">
      <c r="B242" s="25"/>
      <c r="K242" s="25"/>
    </row>
    <row r="243" spans="2:11" x14ac:dyDescent="0.2">
      <c r="B243" s="25"/>
      <c r="K243" s="25"/>
    </row>
    <row r="244" spans="2:11" x14ac:dyDescent="0.2">
      <c r="B244" s="25"/>
      <c r="K244" s="25"/>
    </row>
    <row r="245" spans="2:11" x14ac:dyDescent="0.2">
      <c r="B245" s="25"/>
      <c r="K245" s="25"/>
    </row>
    <row r="246" spans="2:11" x14ac:dyDescent="0.2">
      <c r="B246" s="25"/>
      <c r="K246" s="25"/>
    </row>
    <row r="247" spans="2:11" x14ac:dyDescent="0.2">
      <c r="B247" s="25"/>
      <c r="K247" s="25"/>
    </row>
    <row r="248" spans="2:11" x14ac:dyDescent="0.2">
      <c r="B248" s="25"/>
      <c r="K248" s="25"/>
    </row>
    <row r="249" spans="2:11" x14ac:dyDescent="0.2">
      <c r="B249" s="25"/>
      <c r="K249" s="25"/>
    </row>
    <row r="250" spans="2:11" x14ac:dyDescent="0.2">
      <c r="B250" s="25"/>
    </row>
    <row r="251" spans="2:11" x14ac:dyDescent="0.2">
      <c r="B251" s="25"/>
    </row>
    <row r="252" spans="2:11" x14ac:dyDescent="0.2">
      <c r="B252" s="25"/>
    </row>
    <row r="253" spans="2:11" x14ac:dyDescent="0.2">
      <c r="B253" s="25"/>
    </row>
    <row r="254" spans="2:11" x14ac:dyDescent="0.2">
      <c r="B254" s="25"/>
    </row>
    <row r="255" spans="2:11" x14ac:dyDescent="0.2">
      <c r="B255" s="25"/>
    </row>
    <row r="256" spans="2:11" x14ac:dyDescent="0.2">
      <c r="B256" s="25"/>
    </row>
    <row r="257" spans="2:2" x14ac:dyDescent="0.2">
      <c r="B257" s="25"/>
    </row>
    <row r="258" spans="2:2" x14ac:dyDescent="0.2">
      <c r="B258" s="25"/>
    </row>
    <row r="259" spans="2:2" x14ac:dyDescent="0.2">
      <c r="B259" s="25"/>
    </row>
    <row r="260" spans="2:2" x14ac:dyDescent="0.2">
      <c r="B260" s="25"/>
    </row>
    <row r="261" spans="2:2" x14ac:dyDescent="0.2">
      <c r="B261" s="25"/>
    </row>
    <row r="262" spans="2:2" x14ac:dyDescent="0.2">
      <c r="B262" s="25"/>
    </row>
    <row r="263" spans="2:2" x14ac:dyDescent="0.2">
      <c r="B263" s="25"/>
    </row>
    <row r="264" spans="2:2" x14ac:dyDescent="0.2">
      <c r="B264" s="25"/>
    </row>
    <row r="265" spans="2:2" x14ac:dyDescent="0.2">
      <c r="B265" s="25"/>
    </row>
    <row r="266" spans="2:2" x14ac:dyDescent="0.2">
      <c r="B266" s="25"/>
    </row>
    <row r="267" spans="2:2" x14ac:dyDescent="0.2">
      <c r="B267" s="25"/>
    </row>
    <row r="268" spans="2:2" x14ac:dyDescent="0.2">
      <c r="B268" s="25"/>
    </row>
    <row r="269" spans="2:2" x14ac:dyDescent="0.2">
      <c r="B269" s="25"/>
    </row>
    <row r="270" spans="2:2" x14ac:dyDescent="0.2">
      <c r="B270" s="25"/>
    </row>
    <row r="271" spans="2:2" x14ac:dyDescent="0.2">
      <c r="B271" s="25"/>
    </row>
    <row r="272" spans="2:2" x14ac:dyDescent="0.2">
      <c r="B272" s="25"/>
    </row>
    <row r="273" spans="2:2" x14ac:dyDescent="0.2">
      <c r="B273" s="25"/>
    </row>
    <row r="274" spans="2:2" x14ac:dyDescent="0.2">
      <c r="B274" s="25"/>
    </row>
    <row r="275" spans="2:2" x14ac:dyDescent="0.2">
      <c r="B275" s="25"/>
    </row>
    <row r="276" spans="2:2" x14ac:dyDescent="0.2">
      <c r="B276" s="25"/>
    </row>
    <row r="277" spans="2:2" x14ac:dyDescent="0.2">
      <c r="B277" s="25"/>
    </row>
    <row r="278" spans="2:2" x14ac:dyDescent="0.2">
      <c r="B278" s="25"/>
    </row>
    <row r="279" spans="2:2" x14ac:dyDescent="0.2">
      <c r="B279" s="25"/>
    </row>
    <row r="280" spans="2:2" x14ac:dyDescent="0.2">
      <c r="B280" s="25"/>
    </row>
    <row r="281" spans="2:2" x14ac:dyDescent="0.2">
      <c r="B281" s="25"/>
    </row>
    <row r="282" spans="2:2" x14ac:dyDescent="0.2">
      <c r="B282" s="25"/>
    </row>
    <row r="283" spans="2:2" x14ac:dyDescent="0.2">
      <c r="B283" s="25"/>
    </row>
    <row r="284" spans="2:2" x14ac:dyDescent="0.2">
      <c r="B284" s="25"/>
    </row>
    <row r="285" spans="2:2" x14ac:dyDescent="0.2">
      <c r="B285" s="25"/>
    </row>
    <row r="286" spans="2:2" x14ac:dyDescent="0.2">
      <c r="B286" s="25"/>
    </row>
    <row r="287" spans="2:2" x14ac:dyDescent="0.2">
      <c r="B287" s="25"/>
    </row>
    <row r="288" spans="2:2" x14ac:dyDescent="0.2">
      <c r="B288" s="25"/>
    </row>
    <row r="289" spans="2:2" x14ac:dyDescent="0.2">
      <c r="B289" s="25"/>
    </row>
    <row r="290" spans="2:2" x14ac:dyDescent="0.2">
      <c r="B290" s="25"/>
    </row>
    <row r="291" spans="2:2" x14ac:dyDescent="0.2">
      <c r="B291" s="25"/>
    </row>
    <row r="292" spans="2:2" x14ac:dyDescent="0.2">
      <c r="B292" s="25"/>
    </row>
    <row r="293" spans="2:2" x14ac:dyDescent="0.2">
      <c r="B293" s="25"/>
    </row>
    <row r="294" spans="2:2" x14ac:dyDescent="0.2">
      <c r="B294" s="25"/>
    </row>
    <row r="295" spans="2:2" x14ac:dyDescent="0.2">
      <c r="B295" s="25"/>
    </row>
    <row r="296" spans="2:2" x14ac:dyDescent="0.2">
      <c r="B296" s="25"/>
    </row>
    <row r="297" spans="2:2" x14ac:dyDescent="0.2">
      <c r="B297" s="25"/>
    </row>
    <row r="298" spans="2:2" x14ac:dyDescent="0.2">
      <c r="B298" s="25"/>
    </row>
    <row r="299" spans="2:2" x14ac:dyDescent="0.2">
      <c r="B299" s="25"/>
    </row>
    <row r="300" spans="2:2" x14ac:dyDescent="0.2">
      <c r="B300" s="25"/>
    </row>
    <row r="301" spans="2:2" x14ac:dyDescent="0.2">
      <c r="B301" s="25"/>
    </row>
    <row r="302" spans="2:2" x14ac:dyDescent="0.2">
      <c r="B302" s="25"/>
    </row>
    <row r="303" spans="2:2" x14ac:dyDescent="0.2">
      <c r="B303" s="25"/>
    </row>
    <row r="304" spans="2:2" x14ac:dyDescent="0.2">
      <c r="B304" s="25"/>
    </row>
    <row r="305" spans="2:2" x14ac:dyDescent="0.2">
      <c r="B305" s="25"/>
    </row>
    <row r="306" spans="2:2" x14ac:dyDescent="0.2">
      <c r="B306" s="25"/>
    </row>
    <row r="307" spans="2:2" x14ac:dyDescent="0.2">
      <c r="B307" s="25"/>
    </row>
    <row r="308" spans="2:2" x14ac:dyDescent="0.2">
      <c r="B308" s="25"/>
    </row>
    <row r="309" spans="2:2" x14ac:dyDescent="0.2">
      <c r="B309" s="25"/>
    </row>
    <row r="310" spans="2:2" x14ac:dyDescent="0.2">
      <c r="B310" s="25"/>
    </row>
    <row r="311" spans="2:2" x14ac:dyDescent="0.2">
      <c r="B311" s="25"/>
    </row>
    <row r="312" spans="2:2" x14ac:dyDescent="0.2">
      <c r="B312" s="25"/>
    </row>
    <row r="313" spans="2:2" x14ac:dyDescent="0.2">
      <c r="B313" s="25"/>
    </row>
    <row r="314" spans="2:2" x14ac:dyDescent="0.2">
      <c r="B314" s="25"/>
    </row>
    <row r="315" spans="2:2" x14ac:dyDescent="0.2">
      <c r="B315" s="25"/>
    </row>
    <row r="316" spans="2:2" x14ac:dyDescent="0.2">
      <c r="B316" s="25"/>
    </row>
    <row r="317" spans="2:2" x14ac:dyDescent="0.2">
      <c r="B317" s="25"/>
    </row>
    <row r="318" spans="2:2" x14ac:dyDescent="0.2">
      <c r="B318" s="25"/>
    </row>
    <row r="319" spans="2:2" x14ac:dyDescent="0.2">
      <c r="B319" s="25"/>
    </row>
    <row r="320" spans="2:2" x14ac:dyDescent="0.2">
      <c r="B320" s="25"/>
    </row>
    <row r="321" spans="2:2" x14ac:dyDescent="0.2">
      <c r="B321" s="25"/>
    </row>
    <row r="322" spans="2:2" x14ac:dyDescent="0.2">
      <c r="B322" s="25"/>
    </row>
    <row r="323" spans="2:2" x14ac:dyDescent="0.2">
      <c r="B323" s="25"/>
    </row>
    <row r="324" spans="2:2" x14ac:dyDescent="0.2">
      <c r="B324" s="25"/>
    </row>
    <row r="325" spans="2:2" x14ac:dyDescent="0.2">
      <c r="B325" s="25"/>
    </row>
    <row r="326" spans="2:2" x14ac:dyDescent="0.2">
      <c r="B326" s="25"/>
    </row>
    <row r="327" spans="2:2" x14ac:dyDescent="0.2">
      <c r="B327" s="25"/>
    </row>
    <row r="328" spans="2:2" x14ac:dyDescent="0.2">
      <c r="B328" s="25"/>
    </row>
    <row r="329" spans="2:2" x14ac:dyDescent="0.2">
      <c r="B329" s="25"/>
    </row>
    <row r="330" spans="2:2" x14ac:dyDescent="0.2">
      <c r="B330" s="25"/>
    </row>
    <row r="331" spans="2:2" x14ac:dyDescent="0.2">
      <c r="B331" s="25"/>
    </row>
    <row r="332" spans="2:2" x14ac:dyDescent="0.2">
      <c r="B332" s="25"/>
    </row>
    <row r="333" spans="2:2" x14ac:dyDescent="0.2">
      <c r="B333" s="25"/>
    </row>
    <row r="334" spans="2:2" x14ac:dyDescent="0.2">
      <c r="B334" s="25"/>
    </row>
    <row r="335" spans="2:2" x14ac:dyDescent="0.2">
      <c r="B335" s="25"/>
    </row>
    <row r="336" spans="2:2" x14ac:dyDescent="0.2">
      <c r="B336" s="25"/>
    </row>
    <row r="337" spans="2:2" x14ac:dyDescent="0.2">
      <c r="B337" s="25"/>
    </row>
    <row r="338" spans="2:2" x14ac:dyDescent="0.2">
      <c r="B338" s="25"/>
    </row>
    <row r="339" spans="2:2" x14ac:dyDescent="0.2">
      <c r="B339" s="25"/>
    </row>
    <row r="340" spans="2:2" x14ac:dyDescent="0.2">
      <c r="B340" s="25"/>
    </row>
    <row r="341" spans="2:2" x14ac:dyDescent="0.2">
      <c r="B341" s="25"/>
    </row>
    <row r="342" spans="2:2" x14ac:dyDescent="0.2">
      <c r="B342" s="25"/>
    </row>
    <row r="343" spans="2:2" x14ac:dyDescent="0.2">
      <c r="B343" s="25"/>
    </row>
    <row r="344" spans="2:2" x14ac:dyDescent="0.2">
      <c r="B344" s="25"/>
    </row>
    <row r="345" spans="2:2" x14ac:dyDescent="0.2">
      <c r="B345" s="25"/>
    </row>
    <row r="346" spans="2:2" x14ac:dyDescent="0.2">
      <c r="B346" s="25"/>
    </row>
    <row r="347" spans="2:2" x14ac:dyDescent="0.2">
      <c r="B347" s="25"/>
    </row>
    <row r="348" spans="2:2" x14ac:dyDescent="0.2">
      <c r="B348" s="25"/>
    </row>
    <row r="349" spans="2:2" x14ac:dyDescent="0.2">
      <c r="B349" s="25"/>
    </row>
    <row r="350" spans="2:2" x14ac:dyDescent="0.2">
      <c r="B350" s="25"/>
    </row>
    <row r="351" spans="2:2" x14ac:dyDescent="0.2">
      <c r="B351" s="25"/>
    </row>
    <row r="352" spans="2:2" x14ac:dyDescent="0.2">
      <c r="B352" s="25"/>
    </row>
    <row r="353" spans="2:2" x14ac:dyDescent="0.2">
      <c r="B353" s="25"/>
    </row>
    <row r="354" spans="2:2" x14ac:dyDescent="0.2">
      <c r="B354" s="25"/>
    </row>
    <row r="355" spans="2:2" x14ac:dyDescent="0.2">
      <c r="B355" s="25"/>
    </row>
    <row r="356" spans="2:2" x14ac:dyDescent="0.2">
      <c r="B356" s="25"/>
    </row>
    <row r="357" spans="2:2" x14ac:dyDescent="0.2">
      <c r="B357" s="25"/>
    </row>
    <row r="358" spans="2:2" x14ac:dyDescent="0.2">
      <c r="B358" s="25"/>
    </row>
    <row r="359" spans="2:2" x14ac:dyDescent="0.2">
      <c r="B359" s="25"/>
    </row>
    <row r="360" spans="2:2" x14ac:dyDescent="0.2">
      <c r="B360" s="25"/>
    </row>
    <row r="361" spans="2:2" x14ac:dyDescent="0.2">
      <c r="B361" s="25"/>
    </row>
    <row r="362" spans="2:2" x14ac:dyDescent="0.2">
      <c r="B362" s="25"/>
    </row>
    <row r="363" spans="2:2" x14ac:dyDescent="0.2">
      <c r="B363" s="25"/>
    </row>
    <row r="364" spans="2:2" x14ac:dyDescent="0.2">
      <c r="B364" s="25"/>
    </row>
    <row r="365" spans="2:2" x14ac:dyDescent="0.2">
      <c r="B365" s="25"/>
    </row>
    <row r="366" spans="2:2" x14ac:dyDescent="0.2">
      <c r="B366" s="25"/>
    </row>
    <row r="367" spans="2:2" x14ac:dyDescent="0.2">
      <c r="B367" s="25"/>
    </row>
    <row r="368" spans="2:2" x14ac:dyDescent="0.2">
      <c r="B368" s="25"/>
    </row>
    <row r="369" spans="2:2" x14ac:dyDescent="0.2">
      <c r="B369" s="25"/>
    </row>
    <row r="370" spans="2:2" x14ac:dyDescent="0.2">
      <c r="B370" s="25"/>
    </row>
    <row r="371" spans="2:2" x14ac:dyDescent="0.2">
      <c r="B371" s="25"/>
    </row>
    <row r="372" spans="2:2" x14ac:dyDescent="0.2">
      <c r="B372" s="25"/>
    </row>
    <row r="373" spans="2:2" x14ac:dyDescent="0.2">
      <c r="B373" s="25"/>
    </row>
    <row r="374" spans="2:2" x14ac:dyDescent="0.2">
      <c r="B374" s="25"/>
    </row>
    <row r="375" spans="2:2" x14ac:dyDescent="0.2">
      <c r="B375" s="25"/>
    </row>
    <row r="376" spans="2:2" x14ac:dyDescent="0.2">
      <c r="B376" s="25"/>
    </row>
    <row r="377" spans="2:2" x14ac:dyDescent="0.2">
      <c r="B377" s="25"/>
    </row>
    <row r="378" spans="2:2" x14ac:dyDescent="0.2">
      <c r="B378" s="25"/>
    </row>
    <row r="379" spans="2:2" x14ac:dyDescent="0.2">
      <c r="B379" s="25"/>
    </row>
    <row r="380" spans="2:2" x14ac:dyDescent="0.2">
      <c r="B380" s="25"/>
    </row>
    <row r="381" spans="2:2" x14ac:dyDescent="0.2">
      <c r="B381" s="25"/>
    </row>
    <row r="382" spans="2:2" x14ac:dyDescent="0.2">
      <c r="B382" s="25"/>
    </row>
    <row r="383" spans="2:2" x14ac:dyDescent="0.2">
      <c r="B383" s="25"/>
    </row>
    <row r="384" spans="2:2" x14ac:dyDescent="0.2">
      <c r="B384" s="25"/>
    </row>
    <row r="385" spans="2:2" x14ac:dyDescent="0.2">
      <c r="B385" s="25"/>
    </row>
    <row r="386" spans="2:2" x14ac:dyDescent="0.2">
      <c r="B386" s="25"/>
    </row>
    <row r="387" spans="2:2" x14ac:dyDescent="0.2">
      <c r="B387" s="25"/>
    </row>
    <row r="388" spans="2:2" x14ac:dyDescent="0.2">
      <c r="B388" s="25"/>
    </row>
    <row r="389" spans="2:2" x14ac:dyDescent="0.2">
      <c r="B389" s="25"/>
    </row>
    <row r="390" spans="2:2" x14ac:dyDescent="0.2">
      <c r="B390" s="25"/>
    </row>
    <row r="391" spans="2:2" x14ac:dyDescent="0.2">
      <c r="B391" s="25"/>
    </row>
    <row r="392" spans="2:2" x14ac:dyDescent="0.2">
      <c r="B392" s="25"/>
    </row>
    <row r="393" spans="2:2" x14ac:dyDescent="0.2">
      <c r="B393" s="25"/>
    </row>
    <row r="394" spans="2:2" x14ac:dyDescent="0.2">
      <c r="B394" s="25"/>
    </row>
    <row r="395" spans="2:2" x14ac:dyDescent="0.2">
      <c r="B395" s="25"/>
    </row>
    <row r="396" spans="2:2" x14ac:dyDescent="0.2">
      <c r="B396" s="25"/>
    </row>
    <row r="397" spans="2:2" x14ac:dyDescent="0.2">
      <c r="B397" s="25"/>
    </row>
    <row r="398" spans="2:2" x14ac:dyDescent="0.2">
      <c r="B398" s="25"/>
    </row>
    <row r="399" spans="2:2" x14ac:dyDescent="0.2">
      <c r="B399" s="25"/>
    </row>
    <row r="400" spans="2:2" x14ac:dyDescent="0.2">
      <c r="B400" s="25"/>
    </row>
    <row r="401" spans="2:2" x14ac:dyDescent="0.2">
      <c r="B401" s="25"/>
    </row>
    <row r="402" spans="2:2" x14ac:dyDescent="0.2">
      <c r="B402" s="25"/>
    </row>
    <row r="403" spans="2:2" x14ac:dyDescent="0.2">
      <c r="B403" s="25"/>
    </row>
    <row r="404" spans="2:2" x14ac:dyDescent="0.2">
      <c r="B404" s="25"/>
    </row>
    <row r="405" spans="2:2" x14ac:dyDescent="0.2">
      <c r="B405" s="25"/>
    </row>
    <row r="406" spans="2:2" x14ac:dyDescent="0.2">
      <c r="B406" s="25"/>
    </row>
    <row r="407" spans="2:2" x14ac:dyDescent="0.2">
      <c r="B407" s="25"/>
    </row>
    <row r="408" spans="2:2" x14ac:dyDescent="0.2">
      <c r="B408" s="25"/>
    </row>
    <row r="409" spans="2:2" x14ac:dyDescent="0.2">
      <c r="B409" s="25"/>
    </row>
    <row r="410" spans="2:2" x14ac:dyDescent="0.2">
      <c r="B410" s="25"/>
    </row>
    <row r="411" spans="2:2" x14ac:dyDescent="0.2">
      <c r="B411" s="25"/>
    </row>
    <row r="412" spans="2:2" x14ac:dyDescent="0.2">
      <c r="B412" s="25"/>
    </row>
    <row r="413" spans="2:2" x14ac:dyDescent="0.2">
      <c r="B413" s="25"/>
    </row>
    <row r="414" spans="2:2" x14ac:dyDescent="0.2">
      <c r="B414" s="25"/>
    </row>
    <row r="415" spans="2:2" x14ac:dyDescent="0.2">
      <c r="B415" s="25"/>
    </row>
    <row r="416" spans="2:2" x14ac:dyDescent="0.2">
      <c r="B416" s="25"/>
    </row>
    <row r="417" spans="2:2" x14ac:dyDescent="0.2">
      <c r="B417" s="25"/>
    </row>
    <row r="418" spans="2:2" x14ac:dyDescent="0.2">
      <c r="B418" s="25"/>
    </row>
    <row r="419" spans="2:2" x14ac:dyDescent="0.2">
      <c r="B419" s="25"/>
    </row>
    <row r="420" spans="2:2" x14ac:dyDescent="0.2">
      <c r="B420" s="25"/>
    </row>
    <row r="421" spans="2:2" x14ac:dyDescent="0.2">
      <c r="B421" s="25"/>
    </row>
    <row r="422" spans="2:2" x14ac:dyDescent="0.2">
      <c r="B422" s="25"/>
    </row>
    <row r="423" spans="2:2" x14ac:dyDescent="0.2">
      <c r="B423" s="25"/>
    </row>
    <row r="424" spans="2:2" x14ac:dyDescent="0.2">
      <c r="B424" s="25"/>
    </row>
    <row r="425" spans="2:2" x14ac:dyDescent="0.2">
      <c r="B425" s="25"/>
    </row>
    <row r="426" spans="2:2" x14ac:dyDescent="0.2">
      <c r="B426" s="25"/>
    </row>
    <row r="427" spans="2:2" x14ac:dyDescent="0.2">
      <c r="B427" s="25"/>
    </row>
    <row r="428" spans="2:2" x14ac:dyDescent="0.2">
      <c r="B428" s="25"/>
    </row>
    <row r="429" spans="2:2" x14ac:dyDescent="0.2">
      <c r="B429" s="25"/>
    </row>
    <row r="430" spans="2:2" x14ac:dyDescent="0.2">
      <c r="B430" s="25"/>
    </row>
    <row r="431" spans="2:2" x14ac:dyDescent="0.2">
      <c r="B431" s="25"/>
    </row>
    <row r="432" spans="2:2" x14ac:dyDescent="0.2">
      <c r="B432" s="25"/>
    </row>
    <row r="433" spans="2:2" x14ac:dyDescent="0.2">
      <c r="B433" s="25"/>
    </row>
    <row r="434" spans="2:2" x14ac:dyDescent="0.2">
      <c r="B434" s="25"/>
    </row>
    <row r="435" spans="2:2" x14ac:dyDescent="0.2">
      <c r="B435" s="25"/>
    </row>
    <row r="436" spans="2:2" x14ac:dyDescent="0.2">
      <c r="B436" s="25"/>
    </row>
    <row r="437" spans="2:2" x14ac:dyDescent="0.2">
      <c r="B437" s="25"/>
    </row>
    <row r="438" spans="2:2" x14ac:dyDescent="0.2">
      <c r="B438" s="25"/>
    </row>
    <row r="439" spans="2:2" x14ac:dyDescent="0.2">
      <c r="B439" s="25"/>
    </row>
    <row r="440" spans="2:2" x14ac:dyDescent="0.2">
      <c r="B440" s="25"/>
    </row>
    <row r="441" spans="2:2" x14ac:dyDescent="0.2">
      <c r="B441" s="25"/>
    </row>
    <row r="442" spans="2:2" x14ac:dyDescent="0.2">
      <c r="B442" s="25"/>
    </row>
    <row r="443" spans="2:2" x14ac:dyDescent="0.2">
      <c r="B443" s="25"/>
    </row>
    <row r="444" spans="2:2" x14ac:dyDescent="0.2">
      <c r="B444" s="25"/>
    </row>
    <row r="445" spans="2:2" x14ac:dyDescent="0.2">
      <c r="B445" s="25"/>
    </row>
    <row r="446" spans="2:2" x14ac:dyDescent="0.2">
      <c r="B446" s="25"/>
    </row>
    <row r="447" spans="2:2" x14ac:dyDescent="0.2">
      <c r="B447" s="25"/>
    </row>
    <row r="448" spans="2:2" x14ac:dyDescent="0.2">
      <c r="B448" s="25"/>
    </row>
    <row r="449" spans="2:2" x14ac:dyDescent="0.2">
      <c r="B449" s="25"/>
    </row>
    <row r="450" spans="2:2" x14ac:dyDescent="0.2">
      <c r="B450" s="25"/>
    </row>
    <row r="451" spans="2:2" x14ac:dyDescent="0.2">
      <c r="B451" s="25"/>
    </row>
    <row r="452" spans="2:2" x14ac:dyDescent="0.2">
      <c r="B452" s="25"/>
    </row>
    <row r="453" spans="2:2" x14ac:dyDescent="0.2">
      <c r="B453" s="25"/>
    </row>
    <row r="454" spans="2:2" x14ac:dyDescent="0.2">
      <c r="B454" s="25"/>
    </row>
  </sheetData>
  <printOptions gridLines="1"/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1" sqref="C31"/>
    </sheetView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Hoja1</vt:lpstr>
      <vt:lpstr>Hoja2</vt:lpstr>
      <vt:lpstr>Hoja3</vt:lpstr>
      <vt:lpstr>Hoja2!Área_de_impresión</vt:lpstr>
      <vt:lpstr>Hoja1!Títulos_a_imprimir</vt:lpstr>
    </vt:vector>
  </TitlesOfParts>
  <Company>Moldeo de Plásticos Far, S.A. de C.V.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rosyv</dc:creator>
  <cp:lastModifiedBy>JuanC</cp:lastModifiedBy>
  <cp:lastPrinted>2014-02-18T23:16:38Z</cp:lastPrinted>
  <dcterms:created xsi:type="dcterms:W3CDTF">2004-11-03T23:34:59Z</dcterms:created>
  <dcterms:modified xsi:type="dcterms:W3CDTF">2014-03-07T21:43:46Z</dcterms:modified>
</cp:coreProperties>
</file>