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updateLinks="always" defaultThemeVersion="124226"/>
  <bookViews>
    <workbookView xWindow="0" yWindow="0" windowWidth="20490" windowHeight="7755" activeTab="2"/>
  </bookViews>
  <sheets>
    <sheet name="Formato" sheetId="2" r:id="rId1"/>
    <sheet name="Hoja de Listas" sheetId="3" state="hidden" r:id="rId2"/>
    <sheet name="Score" sheetId="4" r:id="rId3"/>
  </sheets>
  <calcPr calcId="145621"/>
  <fileRecoveryPr repairLoad="1"/>
</workbook>
</file>

<file path=xl/calcChain.xml><?xml version="1.0" encoding="utf-8"?>
<calcChain xmlns="http://schemas.openxmlformats.org/spreadsheetml/2006/main">
  <c r="C322" i="2"/>
  <c r="C323"/>
  <c r="G323"/>
  <c r="G322" s="1"/>
  <c r="C324"/>
  <c r="G324"/>
  <c r="C325"/>
  <c r="G325"/>
  <c r="C326"/>
  <c r="G326"/>
  <c r="C327"/>
  <c r="C328"/>
  <c r="G328"/>
  <c r="G327" s="1"/>
  <c r="C329"/>
  <c r="G329"/>
  <c r="C330"/>
  <c r="G330"/>
  <c r="C331"/>
  <c r="C332"/>
  <c r="G332"/>
  <c r="G331" s="1"/>
  <c r="C333"/>
  <c r="G333"/>
  <c r="C334"/>
  <c r="G334"/>
  <c r="C335"/>
  <c r="C336"/>
  <c r="G336"/>
  <c r="G335" s="1"/>
  <c r="G337"/>
  <c r="G338"/>
  <c r="G340"/>
  <c r="G339" s="1"/>
  <c r="G341"/>
  <c r="G342"/>
  <c r="G344"/>
  <c r="G343" s="1"/>
  <c r="G345"/>
  <c r="G346"/>
  <c r="G348"/>
  <c r="G347" s="1"/>
  <c r="G349"/>
  <c r="G350"/>
  <c r="G352"/>
  <c r="G351" s="1"/>
  <c r="G353"/>
  <c r="H353"/>
  <c r="G354"/>
  <c r="H354"/>
  <c r="G356"/>
  <c r="G355" s="1"/>
  <c r="G357"/>
  <c r="G358"/>
  <c r="H358"/>
  <c r="G360"/>
  <c r="G359" s="1"/>
  <c r="H360"/>
  <c r="G361"/>
  <c r="H361"/>
  <c r="G362"/>
  <c r="G364"/>
  <c r="G363" s="1"/>
  <c r="H364"/>
  <c r="G365"/>
  <c r="G366"/>
  <c r="H366"/>
  <c r="G368"/>
  <c r="G367" s="1"/>
  <c r="G369"/>
  <c r="G370"/>
  <c r="G372"/>
  <c r="G371" s="1"/>
  <c r="H372"/>
  <c r="G373"/>
  <c r="H373"/>
  <c r="G374"/>
  <c r="G376"/>
  <c r="G375" s="1"/>
  <c r="H376"/>
  <c r="G377"/>
  <c r="G378"/>
  <c r="H378"/>
  <c r="G379" l="1"/>
  <c r="G4" i="4" l="1"/>
  <c r="G5"/>
  <c r="G6"/>
  <c r="G7"/>
  <c r="G8"/>
  <c r="G9"/>
  <c r="G10"/>
  <c r="G11"/>
  <c r="G13"/>
  <c r="G2" s="1"/>
  <c r="G14"/>
  <c r="G15"/>
  <c r="G16"/>
  <c r="G17"/>
  <c r="G18"/>
  <c r="G19"/>
  <c r="G20"/>
  <c r="G21"/>
  <c r="G22"/>
  <c r="G24"/>
  <c r="G25"/>
  <c r="G26"/>
  <c r="G27"/>
  <c r="G28"/>
  <c r="G29"/>
  <c r="G30"/>
  <c r="G31"/>
  <c r="G32"/>
  <c r="G33"/>
  <c r="G34"/>
  <c r="G35"/>
  <c r="G36"/>
  <c r="G37"/>
  <c r="G38"/>
  <c r="G39"/>
  <c r="G40"/>
  <c r="G41"/>
  <c r="G42"/>
  <c r="G43"/>
  <c r="G45"/>
  <c r="G46"/>
  <c r="G44" s="1"/>
  <c r="G47"/>
  <c r="G48"/>
  <c r="G49"/>
  <c r="G50"/>
  <c r="G51"/>
  <c r="G53"/>
  <c r="G54"/>
  <c r="G52" s="1"/>
  <c r="G55"/>
  <c r="G56"/>
  <c r="G57"/>
  <c r="G58"/>
  <c r="G59"/>
  <c r="G60"/>
  <c r="G61"/>
  <c r="G62"/>
  <c r="G64"/>
  <c r="G63" s="1"/>
  <c r="G65"/>
  <c r="G66"/>
  <c r="G67"/>
  <c r="G68"/>
  <c r="G69"/>
  <c r="G70"/>
  <c r="G71"/>
  <c r="G72"/>
  <c r="G73"/>
  <c r="G74"/>
  <c r="G75"/>
  <c r="G77"/>
  <c r="G78"/>
  <c r="G79"/>
  <c r="G80"/>
  <c r="G81"/>
  <c r="G82"/>
  <c r="G83"/>
  <c r="G84"/>
  <c r="G85"/>
  <c r="G86"/>
  <c r="G87"/>
  <c r="G88"/>
  <c r="G89"/>
  <c r="G90"/>
  <c r="G91"/>
  <c r="G93"/>
  <c r="G92" s="1"/>
  <c r="G94"/>
  <c r="G95"/>
  <c r="G96"/>
  <c r="G97"/>
  <c r="G98"/>
  <c r="G99"/>
  <c r="G100"/>
  <c r="G101"/>
  <c r="G102"/>
  <c r="G103"/>
  <c r="G104"/>
  <c r="G105"/>
  <c r="G106"/>
  <c r="G107"/>
  <c r="G109"/>
  <c r="G110"/>
  <c r="G111"/>
  <c r="G112"/>
  <c r="G113"/>
  <c r="G114"/>
  <c r="G116"/>
  <c r="G115" s="1"/>
  <c r="G117"/>
  <c r="G118"/>
  <c r="G119"/>
  <c r="G120"/>
  <c r="G121"/>
  <c r="G123"/>
  <c r="G124"/>
  <c r="G125"/>
  <c r="G126"/>
  <c r="G127"/>
  <c r="G129"/>
  <c r="G128" s="1"/>
  <c r="G130"/>
  <c r="G131"/>
  <c r="G132"/>
  <c r="G133"/>
  <c r="G134"/>
  <c r="G135"/>
  <c r="G136"/>
  <c r="G137"/>
  <c r="G138"/>
  <c r="G139"/>
  <c r="G140"/>
  <c r="G142"/>
  <c r="G144"/>
  <c r="G143" s="1"/>
  <c r="G145"/>
  <c r="G146"/>
  <c r="G147"/>
  <c r="G148"/>
  <c r="G149"/>
  <c r="G150"/>
  <c r="G151"/>
  <c r="G152"/>
  <c r="G154"/>
  <c r="G153" s="1"/>
  <c r="G155"/>
  <c r="G156"/>
  <c r="G157"/>
  <c r="G158"/>
  <c r="G159"/>
  <c r="G160"/>
  <c r="G161"/>
  <c r="G162"/>
  <c r="G163"/>
  <c r="G164"/>
  <c r="G165"/>
  <c r="G166"/>
  <c r="G167"/>
  <c r="G168"/>
  <c r="G170"/>
  <c r="G169" s="1"/>
  <c r="G171"/>
  <c r="G172"/>
  <c r="G173"/>
  <c r="G174"/>
  <c r="G175"/>
  <c r="G176"/>
  <c r="G177"/>
  <c r="G178"/>
  <c r="G179"/>
  <c r="G180"/>
  <c r="G181"/>
  <c r="G182"/>
  <c r="G183"/>
  <c r="G184"/>
  <c r="G185"/>
  <c r="G186"/>
  <c r="G187"/>
  <c r="G188"/>
  <c r="G189"/>
  <c r="G191"/>
  <c r="G192"/>
  <c r="G193"/>
  <c r="G194"/>
  <c r="G190" s="1"/>
  <c r="G195"/>
  <c r="G197"/>
  <c r="G198"/>
  <c r="G196" s="1"/>
  <c r="G199"/>
  <c r="G200"/>
  <c r="G201"/>
  <c r="G202"/>
  <c r="G203"/>
  <c r="G204"/>
  <c r="G205"/>
  <c r="G206"/>
  <c r="G207"/>
  <c r="G208"/>
  <c r="G210"/>
  <c r="G209" s="1"/>
  <c r="G211"/>
  <c r="G212"/>
  <c r="G214"/>
  <c r="G213" s="1"/>
  <c r="G215"/>
  <c r="G216"/>
  <c r="G217"/>
  <c r="G218"/>
  <c r="G219"/>
  <c r="G220"/>
  <c r="G221"/>
  <c r="G222"/>
  <c r="G223"/>
  <c r="K216" l="1"/>
  <c r="K191"/>
  <c r="K146"/>
  <c r="K113"/>
  <c r="K106"/>
  <c r="K104"/>
  <c r="K98"/>
  <c r="K96"/>
  <c r="K51"/>
  <c r="K29"/>
  <c r="K31"/>
  <c r="K37"/>
  <c r="K39"/>
  <c r="K22"/>
  <c r="K20"/>
  <c r="K14"/>
  <c r="J223"/>
  <c r="J222"/>
  <c r="J221"/>
  <c r="J220"/>
  <c r="J219"/>
  <c r="J218"/>
  <c r="J217"/>
  <c r="J216"/>
  <c r="J215"/>
  <c r="J214"/>
  <c r="J213" s="1"/>
  <c r="H213"/>
  <c r="K223" s="1"/>
  <c r="J212"/>
  <c r="J211"/>
  <c r="H209"/>
  <c r="K210" s="1"/>
  <c r="J210"/>
  <c r="J209"/>
  <c r="J208"/>
  <c r="J207"/>
  <c r="J206"/>
  <c r="J205"/>
  <c r="J204"/>
  <c r="J203"/>
  <c r="J202"/>
  <c r="J201"/>
  <c r="J200"/>
  <c r="J199"/>
  <c r="J198"/>
  <c r="J197"/>
  <c r="J195"/>
  <c r="J194"/>
  <c r="J193"/>
  <c r="J192"/>
  <c r="J191"/>
  <c r="J190" s="1"/>
  <c r="H190"/>
  <c r="K195" s="1"/>
  <c r="J189"/>
  <c r="J188"/>
  <c r="J187"/>
  <c r="J186"/>
  <c r="J185"/>
  <c r="J184"/>
  <c r="J183"/>
  <c r="J182"/>
  <c r="J181"/>
  <c r="J180"/>
  <c r="J179"/>
  <c r="J178"/>
  <c r="J177"/>
  <c r="J176"/>
  <c r="J175"/>
  <c r="J174"/>
  <c r="J173"/>
  <c r="J172"/>
  <c r="H169"/>
  <c r="K187" s="1"/>
  <c r="J171"/>
  <c r="J170"/>
  <c r="J169" s="1"/>
  <c r="J168"/>
  <c r="J167"/>
  <c r="J166"/>
  <c r="J165"/>
  <c r="J164"/>
  <c r="J163"/>
  <c r="J162"/>
  <c r="J161"/>
  <c r="J160"/>
  <c r="J159"/>
  <c r="J158"/>
  <c r="J157"/>
  <c r="J156"/>
  <c r="J155"/>
  <c r="J154"/>
  <c r="J152"/>
  <c r="J151"/>
  <c r="J150"/>
  <c r="J149"/>
  <c r="J148"/>
  <c r="J147"/>
  <c r="J146"/>
  <c r="H143"/>
  <c r="K149" s="1"/>
  <c r="J145"/>
  <c r="J144"/>
  <c r="J143" s="1"/>
  <c r="J142"/>
  <c r="J140"/>
  <c r="J139"/>
  <c r="J138"/>
  <c r="J137"/>
  <c r="J136"/>
  <c r="J135"/>
  <c r="J134"/>
  <c r="J133"/>
  <c r="J132"/>
  <c r="J131"/>
  <c r="J130"/>
  <c r="J129"/>
  <c r="H128"/>
  <c r="K131" s="1"/>
  <c r="J127"/>
  <c r="J126"/>
  <c r="J125"/>
  <c r="J124"/>
  <c r="J123"/>
  <c r="J121"/>
  <c r="J120"/>
  <c r="J119"/>
  <c r="J118"/>
  <c r="J117"/>
  <c r="J116"/>
  <c r="H115"/>
  <c r="K126" s="1"/>
  <c r="J114"/>
  <c r="J113"/>
  <c r="J112"/>
  <c r="J111"/>
  <c r="J110"/>
  <c r="J109"/>
  <c r="J107"/>
  <c r="J106"/>
  <c r="J105"/>
  <c r="J104"/>
  <c r="J103"/>
  <c r="J102"/>
  <c r="J101"/>
  <c r="J100"/>
  <c r="J99"/>
  <c r="J98"/>
  <c r="J97"/>
  <c r="J96"/>
  <c r="J95"/>
  <c r="J94"/>
  <c r="J93"/>
  <c r="H92"/>
  <c r="K112" s="1"/>
  <c r="J91"/>
  <c r="J90"/>
  <c r="J89"/>
  <c r="J88"/>
  <c r="J87"/>
  <c r="J86"/>
  <c r="J85"/>
  <c r="J84"/>
  <c r="J83"/>
  <c r="J82"/>
  <c r="J81"/>
  <c r="J80"/>
  <c r="J79"/>
  <c r="J78"/>
  <c r="J77"/>
  <c r="J75"/>
  <c r="J74"/>
  <c r="J73"/>
  <c r="J72"/>
  <c r="J71"/>
  <c r="J70"/>
  <c r="J69"/>
  <c r="J68"/>
  <c r="J67"/>
  <c r="J66"/>
  <c r="J65"/>
  <c r="J64"/>
  <c r="J62"/>
  <c r="J61"/>
  <c r="J60"/>
  <c r="J59"/>
  <c r="J58"/>
  <c r="J57"/>
  <c r="J56"/>
  <c r="J55"/>
  <c r="J54"/>
  <c r="J53"/>
  <c r="H52"/>
  <c r="K60" s="1"/>
  <c r="J51"/>
  <c r="J50"/>
  <c r="J49"/>
  <c r="J48"/>
  <c r="J47"/>
  <c r="J46"/>
  <c r="H44"/>
  <c r="K46" s="1"/>
  <c r="J45"/>
  <c r="J43"/>
  <c r="J42"/>
  <c r="J41"/>
  <c r="J40"/>
  <c r="J39"/>
  <c r="J38"/>
  <c r="J37"/>
  <c r="J36"/>
  <c r="J35"/>
  <c r="J34"/>
  <c r="J33"/>
  <c r="J32"/>
  <c r="J31"/>
  <c r="J30"/>
  <c r="J29"/>
  <c r="J28"/>
  <c r="J27"/>
  <c r="J26"/>
  <c r="J25"/>
  <c r="J24"/>
  <c r="J22"/>
  <c r="J21"/>
  <c r="J20"/>
  <c r="H2"/>
  <c r="K28" s="1"/>
  <c r="J19"/>
  <c r="J18"/>
  <c r="J17"/>
  <c r="J16"/>
  <c r="J15"/>
  <c r="J14"/>
  <c r="J13"/>
  <c r="J11"/>
  <c r="J10"/>
  <c r="J9"/>
  <c r="J8"/>
  <c r="J7"/>
  <c r="J6"/>
  <c r="J5"/>
  <c r="J4"/>
  <c r="I1"/>
  <c r="H374" i="2" l="1"/>
  <c r="H371" s="1"/>
  <c r="H342"/>
  <c r="K123" i="4"/>
  <c r="K116"/>
  <c r="H344" i="2" s="1"/>
  <c r="K125" i="4"/>
  <c r="K148"/>
  <c r="K194"/>
  <c r="K218"/>
  <c r="J44"/>
  <c r="J115"/>
  <c r="K16"/>
  <c r="K43"/>
  <c r="K35"/>
  <c r="K27"/>
  <c r="H325" i="2" s="1"/>
  <c r="K47" i="4"/>
  <c r="K100"/>
  <c r="K109"/>
  <c r="K118"/>
  <c r="K127"/>
  <c r="K150"/>
  <c r="K192"/>
  <c r="H365" i="2" s="1"/>
  <c r="H363" s="1"/>
  <c r="K220" i="4"/>
  <c r="J153"/>
  <c r="K49"/>
  <c r="J63"/>
  <c r="J92"/>
  <c r="K18"/>
  <c r="K41"/>
  <c r="K33"/>
  <c r="K25"/>
  <c r="K94"/>
  <c r="K102"/>
  <c r="K111"/>
  <c r="K120"/>
  <c r="H346" i="2" s="1"/>
  <c r="K144" i="4"/>
  <c r="K152"/>
  <c r="K214"/>
  <c r="K222"/>
  <c r="J2"/>
  <c r="K53"/>
  <c r="K57"/>
  <c r="K61"/>
  <c r="H333" i="2" s="1"/>
  <c r="K138" i="4"/>
  <c r="K134"/>
  <c r="K130"/>
  <c r="K172"/>
  <c r="K176"/>
  <c r="K180"/>
  <c r="K184"/>
  <c r="K188"/>
  <c r="K212"/>
  <c r="J128"/>
  <c r="J196"/>
  <c r="K15"/>
  <c r="K19"/>
  <c r="K24"/>
  <c r="K40"/>
  <c r="K36"/>
  <c r="K32"/>
  <c r="K45"/>
  <c r="H330" i="2" s="1"/>
  <c r="K48" i="4"/>
  <c r="H328" i="2" s="1"/>
  <c r="K54" i="4"/>
  <c r="K58"/>
  <c r="K62"/>
  <c r="K93"/>
  <c r="K97"/>
  <c r="K101"/>
  <c r="K105"/>
  <c r="K110"/>
  <c r="K114"/>
  <c r="K119"/>
  <c r="K124"/>
  <c r="K129"/>
  <c r="H348" i="2" s="1"/>
  <c r="K137" i="4"/>
  <c r="K133"/>
  <c r="K142"/>
  <c r="K147"/>
  <c r="K151"/>
  <c r="K173"/>
  <c r="K177"/>
  <c r="K181"/>
  <c r="K185"/>
  <c r="K189"/>
  <c r="K193"/>
  <c r="K211"/>
  <c r="K217"/>
  <c r="K221"/>
  <c r="K55"/>
  <c r="K59"/>
  <c r="K140"/>
  <c r="K136"/>
  <c r="K132"/>
  <c r="K170"/>
  <c r="K174"/>
  <c r="K178"/>
  <c r="K182"/>
  <c r="K186"/>
  <c r="K9"/>
  <c r="K5"/>
  <c r="K4"/>
  <c r="K8"/>
  <c r="K11"/>
  <c r="K7"/>
  <c r="K10"/>
  <c r="K6"/>
  <c r="J52"/>
  <c r="K13"/>
  <c r="K17"/>
  <c r="K21"/>
  <c r="K42"/>
  <c r="K38"/>
  <c r="K34"/>
  <c r="K30"/>
  <c r="K26"/>
  <c r="K50"/>
  <c r="H329" i="2" s="1"/>
  <c r="K56" i="4"/>
  <c r="K95"/>
  <c r="K99"/>
  <c r="K103"/>
  <c r="K107"/>
  <c r="K117"/>
  <c r="K121"/>
  <c r="K139"/>
  <c r="K135"/>
  <c r="K145"/>
  <c r="K171"/>
  <c r="K175"/>
  <c r="K179"/>
  <c r="K183"/>
  <c r="K215"/>
  <c r="K219"/>
  <c r="H196"/>
  <c r="H63"/>
  <c r="H153"/>
  <c r="H326" i="2" l="1"/>
  <c r="H350"/>
  <c r="H349"/>
  <c r="H323"/>
  <c r="H352"/>
  <c r="H351" s="1"/>
  <c r="H340"/>
  <c r="H345"/>
  <c r="H334"/>
  <c r="H332"/>
  <c r="H331" s="1"/>
  <c r="H343"/>
  <c r="H324"/>
  <c r="H362"/>
  <c r="H359" s="1"/>
  <c r="H347"/>
  <c r="H341"/>
  <c r="H327"/>
  <c r="H377"/>
  <c r="H375" s="1"/>
  <c r="K205" i="4"/>
  <c r="H369" i="2" s="1"/>
  <c r="K201" i="4"/>
  <c r="K197"/>
  <c r="K208"/>
  <c r="K204"/>
  <c r="K200"/>
  <c r="K207"/>
  <c r="K203"/>
  <c r="K199"/>
  <c r="K206"/>
  <c r="K202"/>
  <c r="K198"/>
  <c r="H1"/>
  <c r="K90"/>
  <c r="K86"/>
  <c r="K82"/>
  <c r="K78"/>
  <c r="K73"/>
  <c r="K69"/>
  <c r="K65"/>
  <c r="K89"/>
  <c r="K85"/>
  <c r="K81"/>
  <c r="K77"/>
  <c r="K72"/>
  <c r="K68"/>
  <c r="K64"/>
  <c r="K88"/>
  <c r="K84"/>
  <c r="K80"/>
  <c r="K75"/>
  <c r="K71"/>
  <c r="H338" i="2" s="1"/>
  <c r="K67" i="4"/>
  <c r="K91"/>
  <c r="K87"/>
  <c r="K83"/>
  <c r="K79"/>
  <c r="K74"/>
  <c r="K70"/>
  <c r="K66"/>
  <c r="K166"/>
  <c r="K162"/>
  <c r="K158"/>
  <c r="K154"/>
  <c r="K165"/>
  <c r="K161"/>
  <c r="K157"/>
  <c r="K168"/>
  <c r="K164"/>
  <c r="K160"/>
  <c r="K156"/>
  <c r="K167"/>
  <c r="K163"/>
  <c r="K159"/>
  <c r="K155"/>
  <c r="K209"/>
  <c r="D334" i="2" s="1"/>
  <c r="K44" i="4"/>
  <c r="D323" i="2" s="1"/>
  <c r="K92" i="4"/>
  <c r="D326" i="2" s="1"/>
  <c r="K213" i="4"/>
  <c r="D335" i="2" s="1"/>
  <c r="K52" i="4"/>
  <c r="D324" i="2" s="1"/>
  <c r="K2" i="4"/>
  <c r="D322" i="2" s="1"/>
  <c r="K190" i="4"/>
  <c r="D332" i="2" s="1"/>
  <c r="K115" i="4"/>
  <c r="D327" i="2" s="1"/>
  <c r="K169" i="4"/>
  <c r="D331" i="2" s="1"/>
  <c r="K128" i="4"/>
  <c r="D328" i="2" s="1"/>
  <c r="K143" i="4"/>
  <c r="D329" i="2" s="1"/>
  <c r="H356" l="1"/>
  <c r="H322"/>
  <c r="H337"/>
  <c r="H336"/>
  <c r="H335" s="1"/>
  <c r="H370"/>
  <c r="H368"/>
  <c r="H357"/>
  <c r="H339"/>
  <c r="K153" i="4"/>
  <c r="D330" i="2" s="1"/>
  <c r="K63" i="4"/>
  <c r="D325" i="2" s="1"/>
  <c r="D336" s="1"/>
  <c r="C344" s="1"/>
  <c r="K196" i="4"/>
  <c r="D333" i="2" s="1"/>
  <c r="H355" l="1"/>
  <c r="H379" s="1"/>
  <c r="H367"/>
  <c r="K1" i="4"/>
</calcChain>
</file>

<file path=xl/comments1.xml><?xml version="1.0" encoding="utf-8"?>
<comments xmlns="http://schemas.openxmlformats.org/spreadsheetml/2006/main">
  <authors>
    <author>Z370 i5</author>
    <author>JUAN FELIPE GIRALDO</author>
  </authors>
  <commentList>
    <comment ref="A18" authorId="0">
      <text>
        <r>
          <rPr>
            <sz val="9"/>
            <color indexed="81"/>
            <rFont val="Tahoma"/>
            <family val="2"/>
          </rPr>
          <t>Año de Construcción</t>
        </r>
      </text>
    </comment>
    <comment ref="C92" authorId="1">
      <text>
        <r>
          <rPr>
            <b/>
            <sz val="9"/>
            <color indexed="81"/>
            <rFont val="Tahoma"/>
            <family val="2"/>
          </rPr>
          <t>JUAN FELIPE GIRALDO:</t>
        </r>
        <r>
          <rPr>
            <sz val="9"/>
            <color indexed="81"/>
            <rFont val="Tahoma"/>
            <family val="2"/>
          </rPr>
          <t xml:space="preserve">
Es la cantidad de equipos instalados en la zona: 
Ejemplos: 
(1) PAC, (1) Sucursal Virtual, (1) Sucursal Telefonica etc…..</t>
        </r>
      </text>
    </comment>
  </commentList>
</comments>
</file>

<file path=xl/sharedStrings.xml><?xml version="1.0" encoding="utf-8"?>
<sst xmlns="http://schemas.openxmlformats.org/spreadsheetml/2006/main" count="2245" uniqueCount="594">
  <si>
    <t>Descripción</t>
  </si>
  <si>
    <t>Estado</t>
  </si>
  <si>
    <t>Impacto</t>
  </si>
  <si>
    <t>Exteriores</t>
  </si>
  <si>
    <t>Manejo del sol</t>
  </si>
  <si>
    <t>Bueno</t>
  </si>
  <si>
    <t>Deteriorado/Desgastado</t>
  </si>
  <si>
    <t>Dañado</t>
  </si>
  <si>
    <t>Información Básica</t>
  </si>
  <si>
    <t>Fecha de elaboración  (dd/mm/aa)</t>
  </si>
  <si>
    <t>Nombre de la sucursal</t>
  </si>
  <si>
    <t>Código de la Sucursal</t>
  </si>
  <si>
    <t>Dirección</t>
  </si>
  <si>
    <t>Región</t>
  </si>
  <si>
    <t>Formato</t>
  </si>
  <si>
    <t>Imagen de la Sucursal</t>
  </si>
  <si>
    <t>Fecha de Apertura (dd/mm/aa)</t>
  </si>
  <si>
    <t>Fecha de la ultima Intervención  (dd/mm/aa)</t>
  </si>
  <si>
    <t>Municipio/Ciudad</t>
  </si>
  <si>
    <t>Antioquia</t>
  </si>
  <si>
    <t>Caribe</t>
  </si>
  <si>
    <t xml:space="preserve">Centro </t>
  </si>
  <si>
    <t xml:space="preserve">Bogotá </t>
  </si>
  <si>
    <t>Sur</t>
  </si>
  <si>
    <t>CP</t>
  </si>
  <si>
    <t>Nova</t>
  </si>
  <si>
    <t>Tradicional</t>
  </si>
  <si>
    <t>Alfa</t>
  </si>
  <si>
    <t>Bca. Empresa.</t>
  </si>
  <si>
    <t>Bca. Supermercado</t>
  </si>
  <si>
    <t>Bancolombia</t>
  </si>
  <si>
    <t>Nexos</t>
  </si>
  <si>
    <t>Conavi</t>
  </si>
  <si>
    <t>Otro</t>
  </si>
  <si>
    <t>Propietario del inmueble</t>
  </si>
  <si>
    <t>Propio</t>
  </si>
  <si>
    <t>Arrendado</t>
  </si>
  <si>
    <t>Si</t>
  </si>
  <si>
    <t>No</t>
  </si>
  <si>
    <t>Tipo de Trámite</t>
  </si>
  <si>
    <t>Autorización</t>
  </si>
  <si>
    <t>Licencia</t>
  </si>
  <si>
    <t>Normas Urbanisticas</t>
  </si>
  <si>
    <t>Estado Actual</t>
  </si>
  <si>
    <t>Alto</t>
  </si>
  <si>
    <t>Medio</t>
  </si>
  <si>
    <t>Bajo</t>
  </si>
  <si>
    <t>Alcance</t>
  </si>
  <si>
    <t>Horario</t>
  </si>
  <si>
    <t>Alcance de Intervención</t>
  </si>
  <si>
    <t>Ampliación</t>
  </si>
  <si>
    <t>Intervención</t>
  </si>
  <si>
    <t>Nexos Full</t>
  </si>
  <si>
    <t>Traslado</t>
  </si>
  <si>
    <t>Fusión</t>
  </si>
  <si>
    <t>Nexos KOP Full</t>
  </si>
  <si>
    <t>Nexos KOP Light</t>
  </si>
  <si>
    <t>Propietario del Inmueble</t>
  </si>
  <si>
    <t>Nombre</t>
  </si>
  <si>
    <t>Licencia de Construcción</t>
  </si>
  <si>
    <t>Tiene Licencia?</t>
  </si>
  <si>
    <t>Fecha de Licencia (dd/mm/aa)</t>
  </si>
  <si>
    <t>Tipo</t>
  </si>
  <si>
    <t>Tipo de trámite</t>
  </si>
  <si>
    <t>Áreas</t>
  </si>
  <si>
    <t>Área del Lote (m2)</t>
  </si>
  <si>
    <t>Área Total (m2)</t>
  </si>
  <si>
    <t>Sotano</t>
  </si>
  <si>
    <t>Parqueadero</t>
  </si>
  <si>
    <t>Piso 1</t>
  </si>
  <si>
    <t>Piso 2</t>
  </si>
  <si>
    <t>Piso 3</t>
  </si>
  <si>
    <t>Piso 4</t>
  </si>
  <si>
    <t>Piso 5</t>
  </si>
  <si>
    <t>Mezanine</t>
  </si>
  <si>
    <t>Planos record</t>
  </si>
  <si>
    <t>Arquitectónicos</t>
  </si>
  <si>
    <t>Eléctricos</t>
  </si>
  <si>
    <t>Aire Acondicionado</t>
  </si>
  <si>
    <t>Hidrosanitarios</t>
  </si>
  <si>
    <t>Estructurales</t>
  </si>
  <si>
    <t>Se tienen en Planoteca?</t>
  </si>
  <si>
    <t>Coniciden con lo visitado?</t>
  </si>
  <si>
    <t>Información de Visita</t>
  </si>
  <si>
    <t>Vecinos</t>
  </si>
  <si>
    <t>Ubicación</t>
  </si>
  <si>
    <t>Uso</t>
  </si>
  <si>
    <t>Condiciones Físicas</t>
  </si>
  <si>
    <t>Superior</t>
  </si>
  <si>
    <t>Inferior</t>
  </si>
  <si>
    <t>Comercial</t>
  </si>
  <si>
    <t>residencial</t>
  </si>
  <si>
    <t>Industrial</t>
  </si>
  <si>
    <t>Accesibilidad de calle al andén</t>
  </si>
  <si>
    <t>Accesibilidad a la sucursal</t>
  </si>
  <si>
    <t>Cumple</t>
  </si>
  <si>
    <t>No Cumple</t>
  </si>
  <si>
    <t>Parqueaderos</t>
  </si>
  <si>
    <t>Cuarto de control</t>
  </si>
  <si>
    <t>WC parqueadero</t>
  </si>
  <si>
    <t>Talaquera</t>
  </si>
  <si>
    <t>Carro</t>
  </si>
  <si>
    <t>Motos</t>
  </si>
  <si>
    <t>Bicicletas</t>
  </si>
  <si>
    <t>Exterior</t>
  </si>
  <si>
    <t>Andén</t>
  </si>
  <si>
    <t>Local externo</t>
  </si>
  <si>
    <t>Centro Comercial</t>
  </si>
  <si>
    <t>Sótano</t>
  </si>
  <si>
    <t>Aviso de Cajero</t>
  </si>
  <si>
    <t>Aviso de sucursal</t>
  </si>
  <si>
    <t>Observaciones</t>
  </si>
  <si>
    <t>Fachada</t>
  </si>
  <si>
    <t>Panaflex</t>
  </si>
  <si>
    <t>Alucobond</t>
  </si>
  <si>
    <t>Letras en acrílico</t>
  </si>
  <si>
    <t>Letras en bronce</t>
  </si>
  <si>
    <t>Normatividad</t>
  </si>
  <si>
    <t>Señalización</t>
  </si>
  <si>
    <t>Extintores</t>
  </si>
  <si>
    <t>Sistema listado UL, aprobado FM</t>
  </si>
  <si>
    <t>Sistema autónomo, bombeo exclusivo RHCI</t>
  </si>
  <si>
    <t>Lámparas de Emergencia</t>
  </si>
  <si>
    <t>Vidrieras en general</t>
  </si>
  <si>
    <t>Mapa</t>
  </si>
  <si>
    <t>Letras de Totem</t>
  </si>
  <si>
    <t>Franjas y/o Sand Blasting</t>
  </si>
  <si>
    <t>Sistema de Mercadeo</t>
  </si>
  <si>
    <t>Pasatulas</t>
  </si>
  <si>
    <t>Area de asesoría</t>
  </si>
  <si>
    <t>Gerente de Sucursal</t>
  </si>
  <si>
    <t>Director de Servicio</t>
  </si>
  <si>
    <t>Coordinador de Horario Extendido</t>
  </si>
  <si>
    <t>Asesor Comercial</t>
  </si>
  <si>
    <t>Auxiliar Integral de Servicio</t>
  </si>
  <si>
    <t>Informador de Servicio</t>
  </si>
  <si>
    <t>Secretaria</t>
  </si>
  <si>
    <t>Valores</t>
  </si>
  <si>
    <t>Fiduciaria</t>
  </si>
  <si>
    <t>Leasing</t>
  </si>
  <si>
    <t>Factoring</t>
  </si>
  <si>
    <t>Sufi</t>
  </si>
  <si>
    <t>SI/NO</t>
  </si>
  <si>
    <t>Accesibilidad</t>
  </si>
  <si>
    <t>Cantidades</t>
  </si>
  <si>
    <t>Aviso</t>
  </si>
  <si>
    <t>Tipo de Riesgo</t>
  </si>
  <si>
    <t>Separación</t>
  </si>
  <si>
    <t>0 a 10 metros</t>
  </si>
  <si>
    <t>10 a 20 metros</t>
  </si>
  <si>
    <t>La Sucursal está en copropiedad?</t>
  </si>
  <si>
    <t>Barrio</t>
  </si>
  <si>
    <t>Norte</t>
  </si>
  <si>
    <t>Oriente</t>
  </si>
  <si>
    <t>Occidente</t>
  </si>
  <si>
    <t>Latitud</t>
  </si>
  <si>
    <t>Longitud</t>
  </si>
  <si>
    <t>Análisis de Riesgo</t>
  </si>
  <si>
    <t>Estándar de Norma antisísmica</t>
  </si>
  <si>
    <t>Año de Reforzamiento Estructural</t>
  </si>
  <si>
    <t>Material de la estructura</t>
  </si>
  <si>
    <t>Sistema de detección de incendio</t>
  </si>
  <si>
    <t>Roceadores automáticos</t>
  </si>
  <si>
    <t>Gabinetes de mangueras</t>
  </si>
  <si>
    <t>Cubierta</t>
  </si>
  <si>
    <t>Bajantes y canoas</t>
  </si>
  <si>
    <t>Iluminación Externa (reflectores)</t>
  </si>
  <si>
    <t>Techo</t>
  </si>
  <si>
    <t>Cortina enrollable</t>
  </si>
  <si>
    <t>Impermeabilización</t>
  </si>
  <si>
    <t>Piso</t>
  </si>
  <si>
    <t>Porcelanato</t>
  </si>
  <si>
    <t>Grano</t>
  </si>
  <si>
    <t>Grano Prepulido</t>
  </si>
  <si>
    <t>Gres</t>
  </si>
  <si>
    <t>Cerámica</t>
  </si>
  <si>
    <t>Duropiso</t>
  </si>
  <si>
    <t>Concreto</t>
  </si>
  <si>
    <t>Paredes</t>
  </si>
  <si>
    <t>Mamposteria</t>
  </si>
  <si>
    <t>Drywall</t>
  </si>
  <si>
    <t>Cielo raso</t>
  </si>
  <si>
    <t>Puertas</t>
  </si>
  <si>
    <t>Madera</t>
  </si>
  <si>
    <t>Metálicas</t>
  </si>
  <si>
    <t>Radar</t>
  </si>
  <si>
    <t>Duracustic</t>
  </si>
  <si>
    <t xml:space="preserve">Señalización </t>
  </si>
  <si>
    <t>Area de Autoservicio</t>
  </si>
  <si>
    <t>Sucursal virtual</t>
  </si>
  <si>
    <t>PAC</t>
  </si>
  <si>
    <t>Sucursal Telefónica</t>
  </si>
  <si>
    <t>Iluminación</t>
  </si>
  <si>
    <t>Autoservicio</t>
  </si>
  <si>
    <t>Ocupados</t>
  </si>
  <si>
    <t>Cajeros Automáticos</t>
  </si>
  <si>
    <t>Cajeros Administrados por TDV</t>
  </si>
  <si>
    <t>Cajeros administrados por sucursal</t>
  </si>
  <si>
    <t>vidrio</t>
  </si>
  <si>
    <t>Instalados</t>
  </si>
  <si>
    <t>Crecimiento</t>
  </si>
  <si>
    <t>Tipología</t>
  </si>
  <si>
    <t>Ergonomía</t>
  </si>
  <si>
    <t>Otros</t>
  </si>
  <si>
    <t>Gerente</t>
  </si>
  <si>
    <t>Scanform</t>
  </si>
  <si>
    <t>Pétalo</t>
  </si>
  <si>
    <t>Asesores</t>
  </si>
  <si>
    <t>Descripción Puestos de trabajo</t>
  </si>
  <si>
    <t>Ordenador de Turno</t>
  </si>
  <si>
    <t>Sala de espera</t>
  </si>
  <si>
    <t>Sillas Operativas</t>
  </si>
  <si>
    <t>Sillas Interlocutoras</t>
  </si>
  <si>
    <t>Basureras</t>
  </si>
  <si>
    <t>Tandem Galaxy</t>
  </si>
  <si>
    <t>Tandem Vertex</t>
  </si>
  <si>
    <t>Tandem Madera</t>
  </si>
  <si>
    <t>Sofás azules</t>
  </si>
  <si>
    <t>Sofás en cuero</t>
  </si>
  <si>
    <t>Tandem Plástico</t>
  </si>
  <si>
    <t>Papelería</t>
  </si>
  <si>
    <t>Muebles de firmas</t>
  </si>
  <si>
    <t>Area Transaccional</t>
  </si>
  <si>
    <t>Postes de fila</t>
  </si>
  <si>
    <t>Comentarios generales de la distribución y funcionamiento del área según lineamientos</t>
  </si>
  <si>
    <t>Cofres billeteros</t>
  </si>
  <si>
    <t>Intercomunicadores</t>
  </si>
  <si>
    <t>Blindaje</t>
  </si>
  <si>
    <t>Sistema de Esclusa</t>
  </si>
  <si>
    <t>Back Office</t>
  </si>
  <si>
    <t>Asesor Movil</t>
  </si>
  <si>
    <t>Enlace Operativo</t>
  </si>
  <si>
    <t>Areas internas</t>
  </si>
  <si>
    <t>Baño de Hombres</t>
  </si>
  <si>
    <t>Baño de Mujeres</t>
  </si>
  <si>
    <t>Baño discapacitados</t>
  </si>
  <si>
    <t>Manejo de sol</t>
  </si>
  <si>
    <t>Aleros</t>
  </si>
  <si>
    <t>Parasoles</t>
  </si>
  <si>
    <t>Árboles</t>
  </si>
  <si>
    <t>Celosías</t>
  </si>
  <si>
    <t>Ninguna</t>
  </si>
  <si>
    <t>No Aplica</t>
  </si>
  <si>
    <t>Boveda</t>
  </si>
  <si>
    <t>Puesto de cuadre</t>
  </si>
  <si>
    <t>Archivadores</t>
  </si>
  <si>
    <t>Medio de accesibilidad</t>
  </si>
  <si>
    <t>Rampa</t>
  </si>
  <si>
    <t>Servoescalera</t>
  </si>
  <si>
    <t>Plataforma</t>
  </si>
  <si>
    <t>Ascensor</t>
  </si>
  <si>
    <t>Puesto de conteo</t>
  </si>
  <si>
    <t>Aire acondicionado</t>
  </si>
  <si>
    <t>Caja Fuerte Doble blindaje</t>
  </si>
  <si>
    <t>Caja Fuerte Tránsito</t>
  </si>
  <si>
    <t>Caja Fuerte Horario Extendido</t>
  </si>
  <si>
    <t>Cocineta</t>
  </si>
  <si>
    <t>Puerta London</t>
  </si>
  <si>
    <t>Cuartos técnicos</t>
  </si>
  <si>
    <t>Rack</t>
  </si>
  <si>
    <t>UPS</t>
  </si>
  <si>
    <t>Tablero de alarmas</t>
  </si>
  <si>
    <t>DVR</t>
  </si>
  <si>
    <t>Planta Eléctrica</t>
  </si>
  <si>
    <t>Tanques de agua</t>
  </si>
  <si>
    <t>Sistema de bombeo de agua</t>
  </si>
  <si>
    <t>Cableado Eléctrico</t>
  </si>
  <si>
    <t>Cableado de Voz y datos</t>
  </si>
  <si>
    <t>Cableado de alarmas</t>
  </si>
  <si>
    <t>Tablero ML</t>
  </si>
  <si>
    <t>Unidades Manejadoras</t>
  </si>
  <si>
    <t>Unidades Condensadoras</t>
  </si>
  <si>
    <t>Ductos de Aire Acondicionado</t>
  </si>
  <si>
    <t>Tuberías de aire acondicionado</t>
  </si>
  <si>
    <t>Pozos de agua</t>
  </si>
  <si>
    <t>Hidro flow</t>
  </si>
  <si>
    <t>Transferencia de UPS</t>
  </si>
  <si>
    <t>Transferencia de Planta eléctrica</t>
  </si>
  <si>
    <t>Tablero de aire acondicionado</t>
  </si>
  <si>
    <t>Marcación en general</t>
  </si>
  <si>
    <t>Tablero de Automatización</t>
  </si>
  <si>
    <t>Subestación eléctrica</t>
  </si>
  <si>
    <t>Transformador en Poste</t>
  </si>
  <si>
    <t>Termoacustic</t>
  </si>
  <si>
    <t>Teja de Asbesto</t>
  </si>
  <si>
    <t>Teja de barro</t>
  </si>
  <si>
    <t>Losa</t>
  </si>
  <si>
    <t>Área de Espera</t>
  </si>
  <si>
    <t>Area de Filas</t>
  </si>
  <si>
    <t>Area de Autoservicios</t>
  </si>
  <si>
    <t>Es corredor comercial?</t>
  </si>
  <si>
    <t>Area de Puestos de área comercial</t>
  </si>
  <si>
    <t>Area de Puestos Transaccionales</t>
  </si>
  <si>
    <t>Areas Internas</t>
  </si>
  <si>
    <t xml:space="preserve">Imagen de la Sucursal </t>
  </si>
  <si>
    <t>Áreas por Zona</t>
  </si>
  <si>
    <t>N/A</t>
  </si>
  <si>
    <t>Medio de accesibilidad a la sucursal</t>
  </si>
  <si>
    <t>Equipo de Medida</t>
  </si>
  <si>
    <t>Medidor electrónico</t>
  </si>
  <si>
    <t>Medidor convencional</t>
  </si>
  <si>
    <t>30KVA</t>
  </si>
  <si>
    <t>45 KVA</t>
  </si>
  <si>
    <t>60 KVA</t>
  </si>
  <si>
    <t>75 KVA</t>
  </si>
  <si>
    <t>Iluminación externa</t>
  </si>
  <si>
    <t xml:space="preserve">Tiene </t>
  </si>
  <si>
    <t>No Tiene</t>
  </si>
  <si>
    <t>Cortina Enrollable</t>
  </si>
  <si>
    <t>Manual Fleje Abierto</t>
  </si>
  <si>
    <t>Manual Fleje Cerrado</t>
  </si>
  <si>
    <t>Eléctrica Fleje Abierto</t>
  </si>
  <si>
    <t>Eléctrica Fleje Cerrado</t>
  </si>
  <si>
    <t>Otra</t>
  </si>
  <si>
    <t>Black out</t>
  </si>
  <si>
    <t>Vidrieras</t>
  </si>
  <si>
    <t>Flotante</t>
  </si>
  <si>
    <t>Con perfilería</t>
  </si>
  <si>
    <t>A pared</t>
  </si>
  <si>
    <t>A vidriera</t>
  </si>
  <si>
    <t>En Totem</t>
  </si>
  <si>
    <t>En vidriera</t>
  </si>
  <si>
    <t>No Existe</t>
  </si>
  <si>
    <t>Cumple manual</t>
  </si>
  <si>
    <t>No cumple manual</t>
  </si>
  <si>
    <t>Nuevo Layout</t>
  </si>
  <si>
    <t>Sand blasting de 1.0m</t>
  </si>
  <si>
    <t>Sand blasting de 0.10m</t>
  </si>
  <si>
    <t>Franja de Isotipos</t>
  </si>
  <si>
    <t>Sistema gráfico de Ventana</t>
  </si>
  <si>
    <t>Portafiches</t>
  </si>
  <si>
    <t>No existen</t>
  </si>
  <si>
    <t>No son accesibles</t>
  </si>
  <si>
    <t>Completa</t>
  </si>
  <si>
    <t>Incompleta</t>
  </si>
  <si>
    <t>60x60</t>
  </si>
  <si>
    <t xml:space="preserve">Ojos de buey </t>
  </si>
  <si>
    <t>2x32W</t>
  </si>
  <si>
    <t>hermética</t>
  </si>
  <si>
    <t>bombillo</t>
  </si>
  <si>
    <t>otro</t>
  </si>
  <si>
    <t>Metálica cuadrada</t>
  </si>
  <si>
    <t>Metálica redonda</t>
  </si>
  <si>
    <t>Embebida en fascia</t>
  </si>
  <si>
    <t>Silla Operativa</t>
  </si>
  <si>
    <t>Silla Interlocutora</t>
  </si>
  <si>
    <t>Grises con brazos</t>
  </si>
  <si>
    <t>Grises sin brazos</t>
  </si>
  <si>
    <t>Asesor de Servicios</t>
  </si>
  <si>
    <t xml:space="preserve">Ejecutivo </t>
  </si>
  <si>
    <t>Escritorio</t>
  </si>
  <si>
    <t>Superficie recta</t>
  </si>
  <si>
    <t>Auxiliares</t>
  </si>
  <si>
    <t>Tipo Multiproyectos</t>
  </si>
  <si>
    <t>Nueva imagen grande</t>
  </si>
  <si>
    <t>Nueva imagen recto</t>
  </si>
  <si>
    <t>Sala de espera (Sofá, Tandem)</t>
  </si>
  <si>
    <t>Ordenandor de Turno</t>
  </si>
  <si>
    <t>Manual</t>
  </si>
  <si>
    <t xml:space="preserve">Automático </t>
  </si>
  <si>
    <t>No existe</t>
  </si>
  <si>
    <t>Plateados</t>
  </si>
  <si>
    <t>Dorados</t>
  </si>
  <si>
    <t>Negros</t>
  </si>
  <si>
    <t>Cromados</t>
  </si>
  <si>
    <t>Motorizado</t>
  </si>
  <si>
    <t>No Motorizado</t>
  </si>
  <si>
    <t>Nueva Imagen</t>
  </si>
  <si>
    <t>Tiene</t>
  </si>
  <si>
    <t>No tiene</t>
  </si>
  <si>
    <t>Vidrio Templado</t>
  </si>
  <si>
    <t>Puesto de Caja</t>
  </si>
  <si>
    <t>Transaccionales</t>
  </si>
  <si>
    <t>Nueva imagen</t>
  </si>
  <si>
    <t>Auxiliares transaccionales</t>
  </si>
  <si>
    <t>Tipo caja</t>
  </si>
  <si>
    <t>BIC (marmol)</t>
  </si>
  <si>
    <t>Cajas</t>
  </si>
  <si>
    <t>Con tómbola</t>
  </si>
  <si>
    <t>Sin tómbola</t>
  </si>
  <si>
    <t>Caja Fuerte Triple blindaje</t>
  </si>
  <si>
    <t>Caja Fuerte Ex Conavi</t>
  </si>
  <si>
    <t>Puerta</t>
  </si>
  <si>
    <t>Estantería</t>
  </si>
  <si>
    <t>Prisma grande</t>
  </si>
  <si>
    <t>Prisma Pequeño</t>
  </si>
  <si>
    <t>Antiguo</t>
  </si>
  <si>
    <t>Abierto</t>
  </si>
  <si>
    <t>Cerrado</t>
  </si>
  <si>
    <t>2 KVA</t>
  </si>
  <si>
    <t>4 KVA</t>
  </si>
  <si>
    <t>3 KVA</t>
  </si>
  <si>
    <t>5 KVA</t>
  </si>
  <si>
    <t>6 KVA</t>
  </si>
  <si>
    <t>8 KVA</t>
  </si>
  <si>
    <t>10 KVA</t>
  </si>
  <si>
    <t>15 KVA</t>
  </si>
  <si>
    <t>20 KVA</t>
  </si>
  <si>
    <t>Riesgos</t>
  </si>
  <si>
    <t>Acero</t>
  </si>
  <si>
    <t>Mampostería estructural</t>
  </si>
  <si>
    <t>Muros de concreto</t>
  </si>
  <si>
    <t>Paneles prefabricados</t>
  </si>
  <si>
    <t>Adobe</t>
  </si>
  <si>
    <t>Bareque</t>
  </si>
  <si>
    <t xml:space="preserve">Tapia </t>
  </si>
  <si>
    <t xml:space="preserve">Elevación del local sobre el suelo </t>
  </si>
  <si>
    <t>Por debajo del nivel del suelo (sótano)</t>
  </si>
  <si>
    <t>Nivel del suelo (primer piso)</t>
  </si>
  <si>
    <t>Segundo piso o superior</t>
  </si>
  <si>
    <t>Protecciones contra inundación</t>
  </si>
  <si>
    <t>Dique</t>
  </si>
  <si>
    <t>Bombas</t>
  </si>
  <si>
    <t>Canales</t>
  </si>
  <si>
    <t>Hidrantes</t>
  </si>
  <si>
    <t>hidrantes</t>
  </si>
  <si>
    <t>0 a 30 metros</t>
  </si>
  <si>
    <t>30 a 60 metros</t>
  </si>
  <si>
    <t>mas de 60 metros</t>
  </si>
  <si>
    <t>sistema detección incendio</t>
  </si>
  <si>
    <t>Sistema de alarma local</t>
  </si>
  <si>
    <t>sistema de monitoreo</t>
  </si>
  <si>
    <t>Fibra natural (Paja, Bambú, Guadua, Palma)</t>
  </si>
  <si>
    <t>norma antisísmica</t>
  </si>
  <si>
    <t>No aplica</t>
  </si>
  <si>
    <t>Patio/Terraza</t>
  </si>
  <si>
    <t>Protección de las puertas exteriores</t>
  </si>
  <si>
    <t>Protección de ventanas exteriores</t>
  </si>
  <si>
    <t>Reguladores de voltage</t>
  </si>
  <si>
    <t>Periodicidad de manteniento a equipos electronico</t>
  </si>
  <si>
    <t>Alto riesgo</t>
  </si>
  <si>
    <t>Condiciones físicas</t>
  </si>
  <si>
    <t>Buen estado</t>
  </si>
  <si>
    <t>Regular estado</t>
  </si>
  <si>
    <t>Vidrio</t>
  </si>
  <si>
    <t>Puerta metálica</t>
  </si>
  <si>
    <t>Reja metálica</t>
  </si>
  <si>
    <t>Persiana metálica</t>
  </si>
  <si>
    <t>Protección externa</t>
  </si>
  <si>
    <t>varias veces al año</t>
  </si>
  <si>
    <t>una vez cada tres años</t>
  </si>
  <si>
    <t>no se hace</t>
  </si>
  <si>
    <t>una vez al año</t>
  </si>
  <si>
    <t>Malla puesta a Tierra</t>
  </si>
  <si>
    <t>PLANTA ELECTRICA</t>
  </si>
  <si>
    <t>30 KVA</t>
  </si>
  <si>
    <t>50 KVA</t>
  </si>
  <si>
    <t>mensual</t>
  </si>
  <si>
    <t>semestral</t>
  </si>
  <si>
    <t>anual</t>
  </si>
  <si>
    <t>no aplica</t>
  </si>
  <si>
    <t>menor a 5</t>
  </si>
  <si>
    <t>de 5 a 20</t>
  </si>
  <si>
    <t>mayor a 20</t>
  </si>
  <si>
    <t xml:space="preserve"> 1 a 40 libras, 40 a 200 libras, mas de 200, ninguna</t>
  </si>
  <si>
    <t>0 a 5 minutos, 5 a 10 minutos, mas de 10 minutos, no hay</t>
  </si>
  <si>
    <t>ultimos 6 meses, ultimo año, ultimo 3 años, ultimos 10 años, ninguno</t>
  </si>
  <si>
    <t>40 a 200 libras</t>
  </si>
  <si>
    <t>mas de 200 libras</t>
  </si>
  <si>
    <t>ninguna</t>
  </si>
  <si>
    <t>5 a 10 minutos</t>
  </si>
  <si>
    <t>mas de 10 minutos</t>
  </si>
  <si>
    <t>no hay</t>
  </si>
  <si>
    <t>Media: Cuerpo de bomberos con capacitación y dotación necesaria para combate de incendios avanzados en exteriores solamente.</t>
  </si>
  <si>
    <t xml:space="preserve">Alta: Cuerpo de bomberos con capacitación y dotación necesaria para combate de incendios avanzados en exteriores y estructurales Interiores.
</t>
  </si>
  <si>
    <t>Baja: Cuerpo de bomberos con capacitación y dotación necesaria para combate de incendios en etapa incipiente.</t>
  </si>
  <si>
    <t>No hay: No existe cuerpo de bomberos en la zona.</t>
  </si>
  <si>
    <t>de 5 a 20 gl</t>
  </si>
  <si>
    <t>de 20 a 55 gl</t>
  </si>
  <si>
    <t>mas de 55 gl</t>
  </si>
  <si>
    <t>ninguno</t>
  </si>
  <si>
    <t>menos de 5 gl</t>
  </si>
  <si>
    <t>Continuidad del Negocio</t>
  </si>
  <si>
    <t>Seguridad y Salud en el trabajo</t>
  </si>
  <si>
    <t>Locativo e Imagen</t>
  </si>
  <si>
    <t>Riesgos por terceros</t>
  </si>
  <si>
    <t>Nombre Director de Servicio</t>
  </si>
  <si>
    <t>Prioridad (calificación)</t>
  </si>
  <si>
    <t>Protección Contra incendios -            Rutas de Evacuación</t>
  </si>
  <si>
    <t>Tuberías de Aire Acondicionado</t>
  </si>
  <si>
    <t xml:space="preserve">Descripción </t>
  </si>
  <si>
    <t>Comedor</t>
  </si>
  <si>
    <t>Toma de aire y retorno (olores)</t>
  </si>
  <si>
    <t>Puestos de trabajo</t>
  </si>
  <si>
    <t>Instalaciones Eléctricas</t>
  </si>
  <si>
    <t>Instalación Eléctrica</t>
  </si>
  <si>
    <t>Buenas Condiciones</t>
  </si>
  <si>
    <t>Regulares Condiciones</t>
  </si>
  <si>
    <t>Malas Condiciones</t>
  </si>
  <si>
    <t>Medianeria</t>
  </si>
  <si>
    <t>Insuficiente</t>
  </si>
  <si>
    <t>Baño Mixto</t>
  </si>
  <si>
    <t>COCINETA</t>
  </si>
  <si>
    <t>Estado Mueble</t>
  </si>
  <si>
    <t>Mueble Superior</t>
  </si>
  <si>
    <t>Mueble Inferior</t>
  </si>
  <si>
    <t>DILIGENCIADO POR:</t>
  </si>
  <si>
    <t>Cuarto Insumos</t>
  </si>
  <si>
    <t>Equipo de medida (contador energia)</t>
  </si>
  <si>
    <t>DIRECTOR QUE ATIENDE VISITA:</t>
  </si>
  <si>
    <t>tiene</t>
  </si>
  <si>
    <t>no tiene</t>
  </si>
  <si>
    <t>organizado</t>
  </si>
  <si>
    <t>desorganizado</t>
  </si>
  <si>
    <t>cableado</t>
  </si>
  <si>
    <t>celda discapacitados</t>
  </si>
  <si>
    <t>desde discapacitados a sucursal</t>
  </si>
  <si>
    <t>cumple</t>
  </si>
  <si>
    <t>no cumple</t>
  </si>
  <si>
    <t>Hall de cajeros electrónicos</t>
  </si>
  <si>
    <t>cabina independiente</t>
  </si>
  <si>
    <t>hall compartido</t>
  </si>
  <si>
    <t>otros</t>
  </si>
  <si>
    <t>Asesor pyme</t>
  </si>
  <si>
    <t>Gerente pyme</t>
  </si>
  <si>
    <t>interior</t>
  </si>
  <si>
    <t>Los equipos son accesibles</t>
  </si>
  <si>
    <t>A.A</t>
  </si>
  <si>
    <t>TIENE</t>
  </si>
  <si>
    <t>NO TIENE</t>
  </si>
  <si>
    <t>FORMATO DE DIAGNÓSTICO DE SUCURSALES</t>
  </si>
  <si>
    <t>Categoria</t>
  </si>
  <si>
    <t>V2 (100315</t>
  </si>
  <si>
    <t>Cantidad de Veces en el año</t>
  </si>
  <si>
    <t>*Se ha presentado eventos de daños por agua afectando el predio.</t>
  </si>
  <si>
    <t>*Cercanía a rios, quebradas y/o canalizaciones, lagos y/o lagunas, represas, humedales.</t>
  </si>
  <si>
    <t>*Se ha presentado eventos de desbordamiento en los ríos, quebradas, canalizaciones o fuentes de agua cercanas afectando el predio.</t>
  </si>
  <si>
    <t>*¿Existen elementos de llama abierta en las instalaciones (Ej. Estufas de electricidad o gas, velas, veladoras)?.</t>
  </si>
  <si>
    <t>*¿Está la sede expuesta a una posible afectación a causa de un derrumbe o deslizamiento de tierra?.</t>
  </si>
  <si>
    <t>*¿La población donde está ubicada la sucursal cuenta con un sistema de alerta temprana que indique actividad del volcán?.</t>
  </si>
  <si>
    <t>LAS AMERICAS</t>
  </si>
  <si>
    <t>CRA 19  16-92</t>
  </si>
  <si>
    <t>PASTO</t>
  </si>
  <si>
    <t>SUR</t>
  </si>
  <si>
    <t>ALFONSO FABIAN JIMENEZ</t>
  </si>
  <si>
    <t>lunes a viernes de 8 a.m. a 11:30 a.m. y 2 p.m. a 4:30 p.m.</t>
  </si>
  <si>
    <t>CALLE 17</t>
  </si>
  <si>
    <t>CARRERA 19</t>
  </si>
  <si>
    <t>PARQUEADERO ABIERTO</t>
  </si>
  <si>
    <t>LOCAL COMERCIAL</t>
  </si>
  <si>
    <t>APARTAMENTO</t>
  </si>
  <si>
    <t>lote</t>
  </si>
  <si>
    <t>No existe totem de fachada.</t>
  </si>
  <si>
    <t>Hay un escalon entre el anden y la sucursal.</t>
  </si>
  <si>
    <t>hay instalado un sand blasting de 1 mt pero por temas de seguridad.</t>
  </si>
  <si>
    <t>TIENEN PUBLICIDAD (PORTAFICHES) EN LAS VIDRIERAS DE FACHADA, ADEMAS SE INSTALO UN SAND BLASTING . EL TEMA DE ACCESIBILIDAD A LA OFICINA ESTA SIN RESOLVERSE, HAY UN GRAN ESCALON ENTRE EL ANDEN Y LA OFICINA</t>
  </si>
  <si>
    <t>La accesibilidad es con referenia a la sucursal.</t>
  </si>
  <si>
    <t>hay un escalon entre el anden y el hall del cajero.</t>
  </si>
  <si>
    <t>Esta para cambio.</t>
  </si>
  <si>
    <t>No tiene.</t>
  </si>
  <si>
    <t>Es necesario replantear la iluminación por leds.</t>
  </si>
  <si>
    <t>Esta en el segundo piso.</t>
  </si>
  <si>
    <t>Esta en puesto de caja.</t>
  </si>
  <si>
    <t>Se ve muy deslucido.</t>
  </si>
  <si>
    <t>Hay algunas malas en zona de cajas.</t>
  </si>
  <si>
    <t>La oficina no cumple con accesibilidad.</t>
  </si>
  <si>
    <t>Butacos</t>
  </si>
  <si>
    <t>El asesor de servicios ocupa un puesto en cajas.</t>
  </si>
  <si>
    <t>Ex-Banco de Colombia.</t>
  </si>
  <si>
    <t>ES UN ESPACIO MUY REDUCIDO ,TIENE OCUPADO LA MITAD DEL ESPACIO POR TARJETAS DE FIRMAS.</t>
  </si>
  <si>
    <t>Estan en el segundo piso.</t>
  </si>
  <si>
    <t>LA UBICACIÓN DE LA BOVEDA ES EN EL SOTANO Y EL AREA DE CAJAS EN EL PRIMER PISO, EL TRASLADO DE EFECTIVO GENERA MUCHO RIESGO (EL AÑO PASADO SUFRIERON UN ATRACO), NO TIENE CAJA FUERTE PPAL, PORQUE SU BOVEDA ES EN CONCRETO REFORZADOC ON PUERTA METALICA TIPO TIMON DE BARCO Y TIENE INTERNAMENTE 3 COFRES 50x50</t>
  </si>
  <si>
    <t>Esta en el sotano.</t>
  </si>
  <si>
    <t>Sobreponer.</t>
  </si>
  <si>
    <t>Estan en el back Office.</t>
  </si>
  <si>
    <t>Porcelanato en baños y cocina.</t>
  </si>
  <si>
    <t>Desgastadas por el uso.</t>
  </si>
  <si>
    <t>Necesita renovación por desgaste de uso.</t>
  </si>
  <si>
    <t>Por inundaciones.</t>
  </si>
  <si>
    <t>Elementos apeñuzcados en su interior.</t>
  </si>
  <si>
    <t>Esta función la hace la UPS.</t>
  </si>
  <si>
    <t>oxidada</t>
  </si>
  <si>
    <t>Presenta congelamiento</t>
  </si>
  <si>
    <t>Golpeada</t>
  </si>
  <si>
    <t>es de 37.5KVA</t>
  </si>
  <si>
    <t>no son identificables, son del edificio.</t>
  </si>
  <si>
    <t>*El aire no está funcionado bien . Area de atención a público no tiene refrigeración.                                                                                                       *Ramal de asesores, gerente y hall sin funcionar.</t>
  </si>
  <si>
    <t>XXXX XXXX XXXX XXXX</t>
  </si>
  <si>
    <t>No existe este puesto de trabajo.</t>
  </si>
  <si>
    <t>ocupa los primeros pisos de un edificio de aptos.</t>
  </si>
  <si>
    <t>RESULTADO SUCURSAL</t>
  </si>
  <si>
    <t>CALIFICACIÓN PROPUESTA</t>
  </si>
  <si>
    <t>CALIFICACIÓN REAL</t>
  </si>
  <si>
    <t>RESULTADO CATEGORIAS</t>
  </si>
  <si>
    <t>Protección Contra incendios - Rutas de Evacuación</t>
  </si>
  <si>
    <t>TOTAL</t>
  </si>
  <si>
    <t>Buenas condiciones - No se toman acciones</t>
  </si>
  <si>
    <t>Condiciones aceptables - Seguimiento en 1 año</t>
  </si>
  <si>
    <t>Celda discapacitados</t>
  </si>
  <si>
    <t>Identificar puntos criticos / Acción correctiva - seguimiento en 1 año</t>
  </si>
  <si>
    <t>Desde discapacitados a sucursal</t>
  </si>
  <si>
    <t>Plan de Intervención - profundizar temas críticos</t>
  </si>
  <si>
    <t>Priorizar intervención Sucursal</t>
  </si>
  <si>
    <t>DIAGNÓSTICO</t>
  </si>
</sst>
</file>

<file path=xl/styles.xml><?xml version="1.0" encoding="utf-8"?>
<styleSheet xmlns="http://schemas.openxmlformats.org/spreadsheetml/2006/main">
  <numFmts count="7">
    <numFmt numFmtId="164" formatCode="_ * #,##0.00_ ;_ * \-#,##0.00_ ;_ * &quot;-&quot;??_ ;_ @_ "/>
    <numFmt numFmtId="165" formatCode="_(* #,##0.0_);_(* \(#,##0.0\);_(* &quot;-&quot;??_);_(@_)"/>
    <numFmt numFmtId="166" formatCode="dd/mm/yy;@"/>
    <numFmt numFmtId="167" formatCode="d/mm/yyyy;@"/>
    <numFmt numFmtId="168" formatCode="dd/mm/yyyy;@"/>
    <numFmt numFmtId="169" formatCode="0.000%"/>
    <numFmt numFmtId="170" formatCode="0.0%"/>
  </numFmts>
  <fonts count="25">
    <font>
      <sz val="11"/>
      <color theme="1"/>
      <name val="Calibri"/>
      <family val="2"/>
      <scheme val="minor"/>
    </font>
    <font>
      <sz val="8"/>
      <color theme="1"/>
      <name val="Arial"/>
      <family val="2"/>
    </font>
    <font>
      <sz val="11"/>
      <color theme="1"/>
      <name val="Calibri"/>
      <family val="2"/>
      <scheme val="minor"/>
    </font>
    <font>
      <b/>
      <sz val="11"/>
      <color theme="1"/>
      <name val="Calibri"/>
      <family val="2"/>
      <scheme val="minor"/>
    </font>
    <font>
      <sz val="10"/>
      <color indexed="8"/>
      <name val="Arial"/>
      <family val="2"/>
    </font>
    <font>
      <b/>
      <u/>
      <sz val="11"/>
      <color theme="1"/>
      <name val="Calibri"/>
      <family val="2"/>
      <scheme val="minor"/>
    </font>
    <font>
      <sz val="9"/>
      <color indexed="81"/>
      <name val="Tahoma"/>
      <family val="2"/>
    </font>
    <font>
      <sz val="10"/>
      <name val="Arial"/>
      <family val="2"/>
    </font>
    <font>
      <sz val="10"/>
      <name val="Tahoma"/>
      <family val="2"/>
    </font>
    <font>
      <sz val="11"/>
      <name val="Calibri"/>
      <family val="2"/>
      <scheme val="minor"/>
    </font>
    <font>
      <b/>
      <sz val="10"/>
      <name val="Calibri"/>
      <family val="2"/>
      <scheme val="minor"/>
    </font>
    <font>
      <b/>
      <sz val="11"/>
      <name val="Calibri"/>
      <family val="2"/>
      <scheme val="minor"/>
    </font>
    <font>
      <b/>
      <sz val="9"/>
      <color indexed="81"/>
      <name val="Tahoma"/>
      <family val="2"/>
    </font>
    <font>
      <u/>
      <sz val="11"/>
      <name val="Calibri"/>
      <family val="2"/>
      <scheme val="minor"/>
    </font>
    <font>
      <i/>
      <sz val="11"/>
      <name val="Calibri"/>
      <family val="2"/>
      <scheme val="minor"/>
    </font>
    <font>
      <b/>
      <sz val="8"/>
      <color theme="1"/>
      <name val="Arial"/>
      <family val="2"/>
    </font>
    <font>
      <b/>
      <sz val="16"/>
      <name val="Calibri"/>
      <family val="2"/>
      <scheme val="minor"/>
    </font>
    <font>
      <sz val="6"/>
      <name val="Calibri"/>
      <family val="2"/>
      <scheme val="minor"/>
    </font>
    <font>
      <sz val="10"/>
      <name val="Calibri"/>
      <family val="2"/>
      <scheme val="minor"/>
    </font>
    <font>
      <b/>
      <sz val="8"/>
      <color rgb="FFFF0000"/>
      <name val="Arial"/>
      <family val="2"/>
    </font>
    <font>
      <sz val="8"/>
      <color theme="1"/>
      <name val="Calibri"/>
      <family val="2"/>
      <scheme val="minor"/>
    </font>
    <font>
      <u/>
      <sz val="8"/>
      <color theme="1"/>
      <name val="Arial"/>
      <family val="2"/>
    </font>
    <font>
      <sz val="8"/>
      <name val="Arial"/>
      <family val="2"/>
    </font>
    <font>
      <b/>
      <sz val="8"/>
      <color theme="3" tint="0.39997558519241921"/>
      <name val="Arial"/>
      <family val="2"/>
    </font>
    <font>
      <sz val="8"/>
      <name val="Calibri"/>
      <family val="2"/>
      <scheme val="minor"/>
    </font>
  </fonts>
  <fills count="18">
    <fill>
      <patternFill patternType="none"/>
    </fill>
    <fill>
      <patternFill patternType="gray125"/>
    </fill>
    <fill>
      <patternFill patternType="solid">
        <fgColor theme="3"/>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rgb="FF92D050"/>
        <bgColor indexed="64"/>
      </patternFill>
    </fill>
    <fill>
      <patternFill patternType="solid">
        <fgColor rgb="FFFFFF00"/>
        <bgColor indexed="64"/>
      </patternFill>
    </fill>
    <fill>
      <patternFill patternType="solid">
        <fgColor theme="8"/>
        <bgColor indexed="64"/>
      </patternFill>
    </fill>
    <fill>
      <patternFill patternType="solid">
        <fgColor rgb="FFFFC000"/>
        <bgColor indexed="64"/>
      </patternFill>
    </fill>
    <fill>
      <patternFill patternType="solid">
        <fgColor theme="6"/>
        <bgColor indexed="64"/>
      </patternFill>
    </fill>
    <fill>
      <patternFill patternType="solid">
        <fgColor theme="0"/>
        <bgColor indexed="64"/>
      </patternFill>
    </fill>
    <fill>
      <patternFill patternType="solid">
        <fgColor theme="9" tint="0.59999389629810485"/>
        <bgColor indexed="64"/>
      </patternFill>
    </fill>
    <fill>
      <patternFill patternType="solid">
        <fgColor theme="8" tint="0.39997558519241921"/>
        <bgColor indexed="64"/>
      </patternFill>
    </fill>
    <fill>
      <patternFill patternType="solid">
        <fgColor rgb="FFCCFF99"/>
        <bgColor indexed="64"/>
      </patternFill>
    </fill>
    <fill>
      <patternFill patternType="solid">
        <fgColor rgb="FFFFFF99"/>
        <bgColor indexed="64"/>
      </patternFill>
    </fill>
    <fill>
      <patternFill patternType="solid">
        <fgColor rgb="FFFF7C80"/>
        <bgColor indexed="64"/>
      </patternFill>
    </fill>
    <fill>
      <patternFill patternType="solid">
        <fgColor theme="0" tint="-0.249977111117893"/>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medium">
        <color rgb="FFFFFFFF"/>
      </left>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s>
  <cellStyleXfs count="7">
    <xf numFmtId="0" fontId="0" fillId="0" borderId="0"/>
    <xf numFmtId="0" fontId="4" fillId="0" borderId="0"/>
    <xf numFmtId="164" fontId="7" fillId="0" borderId="0" applyFont="0" applyFill="0" applyBorder="0" applyAlignment="0" applyProtection="0"/>
    <xf numFmtId="0" fontId="2" fillId="0" borderId="0"/>
    <xf numFmtId="165" fontId="2" fillId="0" borderId="0"/>
    <xf numFmtId="0" fontId="8" fillId="0" borderId="0"/>
    <xf numFmtId="9" fontId="2" fillId="0" borderId="0" applyFont="0" applyFill="0" applyBorder="0" applyAlignment="0" applyProtection="0"/>
  </cellStyleXfs>
  <cellXfs count="232">
    <xf numFmtId="0" fontId="0" fillId="0" borderId="0" xfId="0"/>
    <xf numFmtId="0" fontId="3" fillId="0" borderId="0" xfId="0" applyFont="1" applyAlignment="1">
      <alignment wrapText="1"/>
    </xf>
    <xf numFmtId="0" fontId="3" fillId="0" borderId="0" xfId="0" applyFont="1"/>
    <xf numFmtId="0" fontId="0" fillId="0" borderId="0" xfId="0" applyFont="1" applyFill="1" applyAlignment="1">
      <alignment horizontal="left" vertical="center" wrapText="1"/>
    </xf>
    <xf numFmtId="4" fontId="10" fillId="0" borderId="1" xfId="1" applyNumberFormat="1" applyFont="1" applyFill="1" applyBorder="1" applyAlignment="1">
      <alignment horizontal="center" vertical="center" wrapText="1"/>
    </xf>
    <xf numFmtId="49" fontId="10" fillId="0" borderId="1" xfId="1" applyNumberFormat="1" applyFont="1" applyFill="1" applyBorder="1" applyAlignment="1">
      <alignment horizontal="center" vertical="center" wrapText="1"/>
    </xf>
    <xf numFmtId="4" fontId="11" fillId="0" borderId="1" xfId="1" applyNumberFormat="1" applyFont="1" applyFill="1" applyBorder="1" applyAlignment="1">
      <alignment horizontal="center" vertical="center" wrapText="1"/>
    </xf>
    <xf numFmtId="4" fontId="11" fillId="0" borderId="6" xfId="1" applyNumberFormat="1" applyFont="1" applyFill="1" applyBorder="1" applyAlignment="1">
      <alignment horizontal="center" vertical="center" wrapText="1"/>
    </xf>
    <xf numFmtId="4" fontId="11" fillId="0" borderId="3" xfId="1" applyNumberFormat="1" applyFont="1" applyFill="1" applyBorder="1" applyAlignment="1">
      <alignment horizontal="center" vertical="center" wrapText="1"/>
    </xf>
    <xf numFmtId="0" fontId="0" fillId="3" borderId="0" xfId="0" applyFill="1"/>
    <xf numFmtId="0" fontId="3" fillId="0" borderId="0" xfId="0" applyFont="1" applyBorder="1" applyAlignment="1">
      <alignment horizontal="left" vertical="center" wrapText="1"/>
    </xf>
    <xf numFmtId="0" fontId="3" fillId="0" borderId="0" xfId="0" applyFont="1" applyAlignment="1">
      <alignment horizontal="left" vertical="center" wrapText="1"/>
    </xf>
    <xf numFmtId="0" fontId="3" fillId="3" borderId="0" xfId="0" applyFont="1" applyFill="1" applyAlignment="1">
      <alignment horizontal="left" vertical="center" wrapText="1"/>
    </xf>
    <xf numFmtId="0" fontId="0" fillId="3" borderId="0" xfId="0" applyFont="1" applyFill="1" applyAlignment="1">
      <alignment horizontal="left" vertical="center" wrapText="1"/>
    </xf>
    <xf numFmtId="0" fontId="0" fillId="0" borderId="0" xfId="0" applyFont="1" applyFill="1" applyAlignment="1">
      <alignment horizontal="left" vertical="center"/>
    </xf>
    <xf numFmtId="0" fontId="0" fillId="0" borderId="0" xfId="0" applyFont="1" applyAlignment="1">
      <alignment horizontal="left" vertical="center"/>
    </xf>
    <xf numFmtId="0" fontId="0" fillId="0" borderId="0" xfId="0" applyAlignment="1">
      <alignment horizontal="left" vertical="center"/>
    </xf>
    <xf numFmtId="0" fontId="0" fillId="3" borderId="0" xfId="0" applyFont="1" applyFill="1" applyAlignment="1">
      <alignment horizontal="left" vertical="center"/>
    </xf>
    <xf numFmtId="0" fontId="0" fillId="3" borderId="0" xfId="0" applyFill="1" applyAlignment="1">
      <alignment horizontal="left" vertical="center"/>
    </xf>
    <xf numFmtId="0" fontId="5" fillId="0" borderId="0" xfId="0" applyFont="1" applyAlignment="1">
      <alignment horizontal="left" vertical="center"/>
    </xf>
    <xf numFmtId="0" fontId="3" fillId="0" borderId="0" xfId="0" applyFont="1" applyAlignment="1">
      <alignment horizontal="left" vertical="center"/>
    </xf>
    <xf numFmtId="0" fontId="3" fillId="6" borderId="0" xfId="0" applyFont="1" applyFill="1" applyAlignment="1">
      <alignment horizontal="left" vertical="center" wrapText="1"/>
    </xf>
    <xf numFmtId="0" fontId="0" fillId="6" borderId="0" xfId="0" applyFont="1" applyFill="1" applyAlignment="1">
      <alignment horizontal="left" vertical="center"/>
    </xf>
    <xf numFmtId="0" fontId="0" fillId="6" borderId="0" xfId="0" applyFont="1" applyFill="1" applyAlignment="1">
      <alignment horizontal="left" vertical="center" wrapText="1"/>
    </xf>
    <xf numFmtId="0" fontId="0" fillId="6" borderId="0" xfId="0" applyFill="1"/>
    <xf numFmtId="0" fontId="0" fillId="6" borderId="0" xfId="0" applyFill="1" applyAlignment="1">
      <alignment horizontal="left" vertical="center"/>
    </xf>
    <xf numFmtId="0" fontId="9" fillId="0" borderId="0" xfId="0" applyFont="1" applyAlignment="1">
      <alignment wrapText="1"/>
    </xf>
    <xf numFmtId="0" fontId="9" fillId="0" borderId="0" xfId="0" applyFont="1"/>
    <xf numFmtId="0" fontId="9" fillId="0" borderId="0" xfId="0" applyFont="1" applyFill="1"/>
    <xf numFmtId="0" fontId="3" fillId="0" borderId="0" xfId="0" applyFont="1" applyFill="1"/>
    <xf numFmtId="0" fontId="9" fillId="0" borderId="0" xfId="0" applyFont="1" applyAlignment="1">
      <alignment horizontal="center"/>
    </xf>
    <xf numFmtId="0" fontId="0" fillId="7" borderId="0" xfId="0" applyFont="1" applyFill="1"/>
    <xf numFmtId="0" fontId="0" fillId="0" borderId="0" xfId="0" applyFont="1" applyFill="1" applyBorder="1" applyAlignment="1"/>
    <xf numFmtId="0" fontId="9" fillId="0" borderId="0" xfId="0" applyFont="1" applyFill="1" applyAlignment="1">
      <alignment horizontal="center"/>
    </xf>
    <xf numFmtId="0" fontId="0" fillId="8" borderId="0" xfId="0" applyFont="1" applyFill="1"/>
    <xf numFmtId="0" fontId="0" fillId="9" borderId="0" xfId="0" applyFont="1" applyFill="1"/>
    <xf numFmtId="0" fontId="0" fillId="10" borderId="0" xfId="0" applyFont="1" applyFill="1"/>
    <xf numFmtId="0" fontId="9" fillId="0" borderId="0" xfId="0" applyFont="1" applyFill="1" applyBorder="1" applyAlignment="1">
      <alignment horizontal="center"/>
    </xf>
    <xf numFmtId="0" fontId="9" fillId="0" borderId="4" xfId="0" applyFont="1" applyFill="1" applyBorder="1" applyAlignment="1">
      <alignment horizontal="center"/>
    </xf>
    <xf numFmtId="0" fontId="0"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center"/>
    </xf>
    <xf numFmtId="0" fontId="9" fillId="11" borderId="0" xfId="0" applyFont="1" applyFill="1"/>
    <xf numFmtId="0" fontId="0" fillId="8" borderId="0" xfId="0" applyFont="1" applyFill="1" applyAlignment="1">
      <alignment horizontal="center"/>
    </xf>
    <xf numFmtId="0" fontId="0" fillId="9" borderId="0" xfId="0" applyFont="1" applyFill="1" applyAlignment="1">
      <alignment horizontal="center"/>
    </xf>
    <xf numFmtId="0" fontId="0" fillId="7" borderId="0" xfId="0" applyFont="1" applyFill="1" applyAlignment="1">
      <alignment horizontal="center"/>
    </xf>
    <xf numFmtId="0" fontId="0" fillId="10" borderId="0" xfId="0" applyFont="1" applyFill="1" applyAlignment="1">
      <alignment horizontal="center"/>
    </xf>
    <xf numFmtId="0" fontId="13" fillId="11" borderId="0" xfId="0" applyFont="1" applyFill="1"/>
    <xf numFmtId="0" fontId="14" fillId="11" borderId="0" xfId="0" applyFont="1" applyFill="1" applyAlignment="1">
      <alignment wrapText="1"/>
    </xf>
    <xf numFmtId="0" fontId="11" fillId="11" borderId="0" xfId="0" applyFont="1" applyFill="1"/>
    <xf numFmtId="0" fontId="9" fillId="11" borderId="0" xfId="0" applyFont="1" applyFill="1" applyAlignment="1">
      <alignment wrapText="1"/>
    </xf>
    <xf numFmtId="0" fontId="14" fillId="0" borderId="0" xfId="0" applyFont="1" applyFill="1" applyAlignment="1">
      <alignment wrapText="1"/>
    </xf>
    <xf numFmtId="0" fontId="11" fillId="0" borderId="1" xfId="0" applyFont="1" applyBorder="1" applyAlignment="1">
      <alignment horizontal="center"/>
    </xf>
    <xf numFmtId="0" fontId="9" fillId="4" borderId="1" xfId="0" applyFont="1" applyFill="1" applyBorder="1"/>
    <xf numFmtId="0" fontId="9" fillId="4" borderId="1" xfId="0" applyFont="1" applyFill="1" applyBorder="1" applyAlignment="1"/>
    <xf numFmtId="0" fontId="9" fillId="0" borderId="1" xfId="0" applyFont="1" applyFill="1" applyBorder="1"/>
    <xf numFmtId="0" fontId="9" fillId="0" borderId="1" xfId="0" applyFont="1" applyFill="1" applyBorder="1" applyAlignment="1">
      <alignment horizontal="left" vertical="center" wrapText="1"/>
    </xf>
    <xf numFmtId="0" fontId="9" fillId="11" borderId="0" xfId="0" applyFont="1" applyFill="1" applyAlignment="1">
      <alignment horizontal="left" vertical="center" wrapText="1"/>
    </xf>
    <xf numFmtId="0" fontId="9" fillId="4" borderId="1" xfId="0" applyFont="1" applyFill="1" applyBorder="1" applyAlignment="1">
      <alignment horizontal="left" vertical="center" wrapText="1"/>
    </xf>
    <xf numFmtId="0" fontId="9" fillId="4" borderId="1" xfId="0" applyFont="1" applyFill="1" applyBorder="1" applyAlignment="1">
      <alignment horizontal="center"/>
    </xf>
    <xf numFmtId="0" fontId="9" fillId="11" borderId="0" xfId="0" applyFont="1" applyFill="1" applyAlignment="1">
      <alignment horizontal="left" vertical="center"/>
    </xf>
    <xf numFmtId="0" fontId="9" fillId="4" borderId="1" xfId="0" applyFont="1" applyFill="1" applyBorder="1" applyAlignment="1">
      <alignment horizontal="left" vertical="center"/>
    </xf>
    <xf numFmtId="0" fontId="9" fillId="0" borderId="1" xfId="0" applyFont="1" applyFill="1" applyBorder="1" applyAlignment="1">
      <alignment horizontal="left" vertical="center"/>
    </xf>
    <xf numFmtId="0" fontId="9" fillId="4" borderId="1" xfId="0" applyFont="1" applyFill="1" applyBorder="1" applyAlignment="1">
      <alignment horizontal="left"/>
    </xf>
    <xf numFmtId="0" fontId="9" fillId="11" borderId="0" xfId="0" applyFont="1" applyFill="1" applyAlignment="1">
      <alignment vertical="center" wrapText="1"/>
    </xf>
    <xf numFmtId="0" fontId="9" fillId="11" borderId="0" xfId="0" applyFont="1" applyFill="1" applyAlignment="1">
      <alignment vertical="center"/>
    </xf>
    <xf numFmtId="0" fontId="9" fillId="4" borderId="1" xfId="0" applyFont="1" applyFill="1" applyBorder="1" applyAlignment="1">
      <alignment vertical="center"/>
    </xf>
    <xf numFmtId="0" fontId="9" fillId="0" borderId="1" xfId="0" applyFont="1" applyFill="1" applyBorder="1" applyAlignment="1">
      <alignment vertical="center"/>
    </xf>
    <xf numFmtId="0" fontId="9" fillId="4" borderId="1" xfId="0" applyFont="1" applyFill="1" applyBorder="1" applyAlignment="1">
      <alignment horizontal="left" wrapText="1"/>
    </xf>
    <xf numFmtId="0" fontId="9" fillId="0" borderId="0" xfId="0" applyFont="1" applyFill="1" applyBorder="1"/>
    <xf numFmtId="0" fontId="17" fillId="0" borderId="0" xfId="0" applyFont="1" applyAlignment="1">
      <alignment horizontal="center"/>
    </xf>
    <xf numFmtId="168" fontId="9" fillId="4" borderId="1" xfId="0" applyNumberFormat="1" applyFont="1" applyFill="1" applyBorder="1" applyAlignment="1">
      <alignment horizontal="center" vertical="center"/>
    </xf>
    <xf numFmtId="167" fontId="9" fillId="4" borderId="1" xfId="0" applyNumberFormat="1" applyFont="1" applyFill="1" applyBorder="1" applyAlignment="1">
      <alignment horizontal="center" vertical="center"/>
    </xf>
    <xf numFmtId="0" fontId="9" fillId="0" borderId="0" xfId="0" applyFont="1" applyFill="1" applyBorder="1" applyAlignment="1">
      <alignment horizontal="center" vertical="center" wrapText="1"/>
    </xf>
    <xf numFmtId="0" fontId="9" fillId="0" borderId="0" xfId="0" applyFont="1" applyFill="1" applyAlignment="1">
      <alignment horizontal="left" vertical="center" wrapText="1"/>
    </xf>
    <xf numFmtId="0" fontId="9" fillId="0" borderId="0" xfId="0" applyFont="1" applyFill="1" applyBorder="1" applyAlignment="1">
      <alignment horizontal="left" vertical="center" wrapText="1"/>
    </xf>
    <xf numFmtId="166" fontId="9" fillId="4" borderId="1" xfId="0" applyNumberFormat="1" applyFont="1" applyFill="1" applyBorder="1" applyAlignment="1">
      <alignment horizontal="center" vertical="center"/>
    </xf>
    <xf numFmtId="4" fontId="9" fillId="4" borderId="1" xfId="0" applyNumberFormat="1" applyFont="1" applyFill="1" applyBorder="1"/>
    <xf numFmtId="0" fontId="9" fillId="4" borderId="3" xfId="0" applyFont="1" applyFill="1" applyBorder="1" applyAlignment="1">
      <alignment horizontal="center"/>
    </xf>
    <xf numFmtId="4" fontId="9" fillId="4" borderId="1" xfId="0" applyNumberFormat="1" applyFont="1" applyFill="1" applyBorder="1" applyAlignment="1">
      <alignment horizontal="center"/>
    </xf>
    <xf numFmtId="0" fontId="9" fillId="4" borderId="5" xfId="0" applyFont="1" applyFill="1" applyBorder="1"/>
    <xf numFmtId="0" fontId="9" fillId="4" borderId="3" xfId="0" applyFont="1" applyFill="1" applyBorder="1"/>
    <xf numFmtId="0" fontId="9" fillId="4" borderId="7" xfId="0" applyFont="1" applyFill="1" applyBorder="1"/>
    <xf numFmtId="0" fontId="9" fillId="0" borderId="3" xfId="0" applyFont="1" applyFill="1" applyBorder="1"/>
    <xf numFmtId="0" fontId="9" fillId="0" borderId="0" xfId="0" applyFont="1" applyBorder="1" applyAlignment="1">
      <alignment horizontal="center" vertical="center" wrapText="1"/>
    </xf>
    <xf numFmtId="0" fontId="9" fillId="0" borderId="0" xfId="0" applyFont="1" applyBorder="1" applyAlignment="1">
      <alignment horizontal="left" vertical="center" wrapText="1"/>
    </xf>
    <xf numFmtId="0" fontId="11" fillId="0" borderId="0" xfId="0" applyFont="1" applyAlignment="1">
      <alignment horizontal="center"/>
    </xf>
    <xf numFmtId="0" fontId="11" fillId="0" borderId="0" xfId="0" applyFont="1"/>
    <xf numFmtId="0" fontId="11" fillId="5" borderId="1" xfId="0" applyFont="1" applyFill="1" applyBorder="1" applyAlignment="1">
      <alignment horizontal="center"/>
    </xf>
    <xf numFmtId="0" fontId="9" fillId="0" borderId="1" xfId="0" applyFont="1" applyFill="1" applyBorder="1" applyAlignment="1">
      <alignment horizontal="center"/>
    </xf>
    <xf numFmtId="0" fontId="9" fillId="11" borderId="0" xfId="0" applyFont="1" applyFill="1" applyBorder="1"/>
    <xf numFmtId="0" fontId="13" fillId="0" borderId="0" xfId="0" applyFont="1" applyAlignment="1">
      <alignment horizontal="center"/>
    </xf>
    <xf numFmtId="0" fontId="13" fillId="0" borderId="0" xfId="0" applyFont="1"/>
    <xf numFmtId="0" fontId="11" fillId="0" borderId="0" xfId="0" applyFont="1" applyAlignment="1">
      <alignment wrapText="1"/>
    </xf>
    <xf numFmtId="0" fontId="11" fillId="0" borderId="0" xfId="0" applyFont="1" applyAlignment="1">
      <alignment horizontal="center" vertical="center"/>
    </xf>
    <xf numFmtId="0" fontId="13" fillId="0" borderId="0" xfId="0" applyFont="1" applyAlignment="1">
      <alignment horizontal="center" vertical="center"/>
    </xf>
    <xf numFmtId="0" fontId="13" fillId="0" borderId="0" xfId="0" applyFont="1" applyAlignment="1">
      <alignment wrapText="1"/>
    </xf>
    <xf numFmtId="0" fontId="9" fillId="4" borderId="8" xfId="0" applyFont="1" applyFill="1" applyBorder="1" applyAlignment="1"/>
    <xf numFmtId="0" fontId="9" fillId="11" borderId="0" xfId="0" applyFont="1" applyFill="1" applyBorder="1" applyAlignment="1">
      <alignment horizontal="center"/>
    </xf>
    <xf numFmtId="0" fontId="11" fillId="0" borderId="0" xfId="0" applyFont="1" applyFill="1" applyBorder="1" applyAlignment="1">
      <alignment wrapText="1"/>
    </xf>
    <xf numFmtId="0" fontId="11" fillId="5" borderId="1" xfId="0" applyFont="1" applyFill="1" applyBorder="1" applyAlignment="1">
      <alignment horizontal="center" vertical="center" wrapText="1"/>
    </xf>
    <xf numFmtId="0" fontId="9" fillId="0" borderId="0" xfId="0" applyFont="1" applyFill="1" applyBorder="1" applyAlignment="1">
      <alignment horizontal="left"/>
    </xf>
    <xf numFmtId="0" fontId="11" fillId="0" borderId="0" xfId="0" applyFont="1" applyFill="1" applyAlignment="1">
      <alignment wrapText="1"/>
    </xf>
    <xf numFmtId="0" fontId="11" fillId="5" borderId="1" xfId="0" applyFont="1" applyFill="1" applyBorder="1" applyAlignment="1">
      <alignment horizontal="center" vertical="center"/>
    </xf>
    <xf numFmtId="0" fontId="11" fillId="0" borderId="0" xfId="0" applyFont="1" applyFill="1"/>
    <xf numFmtId="0" fontId="9" fillId="11" borderId="0" xfId="0" applyFont="1" applyFill="1" applyBorder="1" applyAlignment="1">
      <alignment horizontal="center" vertical="center" wrapText="1"/>
    </xf>
    <xf numFmtId="0" fontId="9" fillId="4" borderId="1" xfId="0" applyFont="1" applyFill="1" applyBorder="1" applyAlignment="1">
      <alignment horizontal="center" vertical="center"/>
    </xf>
    <xf numFmtId="0" fontId="9" fillId="11" borderId="1"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11" fillId="0" borderId="1" xfId="0" applyFont="1" applyFill="1" applyBorder="1" applyAlignment="1">
      <alignment horizontal="center"/>
    </xf>
    <xf numFmtId="0" fontId="22" fillId="0" borderId="0" xfId="0" applyFont="1" applyFill="1" applyAlignment="1">
      <alignment horizontal="left" vertical="center" wrapText="1"/>
    </xf>
    <xf numFmtId="0" fontId="1" fillId="0" borderId="0" xfId="0" applyFont="1" applyFill="1" applyAlignment="1">
      <alignment horizontal="left" vertical="center" wrapText="1"/>
    </xf>
    <xf numFmtId="0" fontId="22" fillId="0" borderId="0" xfId="0" applyFont="1" applyFill="1" applyAlignment="1">
      <alignment horizontal="left" vertical="center"/>
    </xf>
    <xf numFmtId="0" fontId="1" fillId="0" borderId="0" xfId="0" applyFont="1" applyAlignment="1">
      <alignment vertical="center"/>
    </xf>
    <xf numFmtId="0" fontId="15" fillId="0" borderId="0" xfId="0" applyFont="1" applyAlignment="1">
      <alignment vertical="center"/>
    </xf>
    <xf numFmtId="0" fontId="1" fillId="0" borderId="0" xfId="0" applyFont="1" applyBorder="1" applyAlignment="1">
      <alignment vertical="center"/>
    </xf>
    <xf numFmtId="0" fontId="1" fillId="0" borderId="0" xfId="0" applyFont="1" applyAlignment="1">
      <alignment horizontal="center" vertical="center"/>
    </xf>
    <xf numFmtId="9" fontId="19" fillId="0" borderId="0" xfId="0" applyNumberFormat="1" applyFont="1" applyAlignment="1">
      <alignment horizontal="center" vertical="center"/>
    </xf>
    <xf numFmtId="9" fontId="19" fillId="0" borderId="0" xfId="6" applyNumberFormat="1" applyFont="1" applyAlignment="1">
      <alignment horizontal="center" vertical="center"/>
    </xf>
    <xf numFmtId="10" fontId="19" fillId="0" borderId="0" xfId="0" applyNumberFormat="1" applyFont="1" applyAlignment="1">
      <alignment horizontal="center" vertical="center"/>
    </xf>
    <xf numFmtId="9" fontId="1" fillId="0" borderId="0" xfId="6" applyFont="1" applyAlignment="1">
      <alignment horizontal="center" vertical="center"/>
    </xf>
    <xf numFmtId="170" fontId="1" fillId="0" borderId="0" xfId="6" applyNumberFormat="1" applyFont="1" applyAlignment="1">
      <alignment horizontal="center" vertical="center"/>
    </xf>
    <xf numFmtId="0" fontId="15" fillId="12" borderId="0" xfId="0" applyFont="1" applyFill="1" applyAlignment="1">
      <alignment vertical="center"/>
    </xf>
    <xf numFmtId="0" fontId="1" fillId="12" borderId="0" xfId="0" applyFont="1" applyFill="1" applyBorder="1" applyAlignment="1">
      <alignment vertical="center"/>
    </xf>
    <xf numFmtId="9" fontId="1" fillId="12" borderId="0" xfId="6" applyFont="1" applyFill="1" applyAlignment="1">
      <alignment horizontal="center" vertical="center"/>
    </xf>
    <xf numFmtId="9" fontId="19" fillId="12" borderId="0" xfId="6" applyFont="1" applyFill="1" applyAlignment="1">
      <alignment horizontal="center" vertical="center"/>
    </xf>
    <xf numFmtId="9" fontId="15" fillId="12" borderId="0" xfId="6" applyNumberFormat="1" applyFont="1" applyFill="1" applyAlignment="1">
      <alignment horizontal="center" vertical="center"/>
    </xf>
    <xf numFmtId="10" fontId="15" fillId="12" borderId="0" xfId="6" applyNumberFormat="1" applyFont="1" applyFill="1" applyAlignment="1">
      <alignment horizontal="center" vertical="center"/>
    </xf>
    <xf numFmtId="0" fontId="20" fillId="0" borderId="0" xfId="0" applyFont="1" applyAlignment="1">
      <alignment vertical="center"/>
    </xf>
    <xf numFmtId="9" fontId="1" fillId="0" borderId="0" xfId="6" applyFont="1" applyAlignment="1">
      <alignment vertical="center"/>
    </xf>
    <xf numFmtId="0" fontId="21" fillId="13" borderId="0" xfId="0" applyFont="1" applyFill="1" applyAlignment="1">
      <alignment vertical="center"/>
    </xf>
    <xf numFmtId="10" fontId="1" fillId="0" borderId="0" xfId="6" applyNumberFormat="1" applyFont="1" applyAlignment="1">
      <alignment vertical="center"/>
    </xf>
    <xf numFmtId="169" fontId="1" fillId="0" borderId="0" xfId="6" applyNumberFormat="1" applyFont="1" applyAlignment="1">
      <alignment horizontal="center" vertical="center"/>
    </xf>
    <xf numFmtId="9" fontId="1" fillId="0" borderId="0" xfId="6" applyNumberFormat="1" applyFont="1" applyAlignment="1">
      <alignment horizontal="center" vertical="center"/>
    </xf>
    <xf numFmtId="10" fontId="1" fillId="0" borderId="0" xfId="6" applyNumberFormat="1" applyFont="1" applyAlignment="1">
      <alignment horizontal="center" vertical="center"/>
    </xf>
    <xf numFmtId="0" fontId="20" fillId="0" borderId="0" xfId="0" applyFont="1" applyFill="1" applyBorder="1" applyAlignment="1">
      <alignment vertical="center"/>
    </xf>
    <xf numFmtId="9" fontId="1" fillId="0" borderId="0" xfId="0" applyNumberFormat="1" applyFont="1" applyAlignment="1">
      <alignment vertical="center"/>
    </xf>
    <xf numFmtId="9" fontId="23" fillId="0" borderId="0" xfId="6" applyFont="1" applyAlignment="1">
      <alignment horizontal="center" vertical="center"/>
    </xf>
    <xf numFmtId="0" fontId="19" fillId="0" borderId="0" xfId="0" applyFont="1" applyAlignment="1">
      <alignment vertical="center"/>
    </xf>
    <xf numFmtId="169" fontId="19" fillId="0" borderId="0" xfId="6" applyNumberFormat="1" applyFont="1" applyAlignment="1">
      <alignment horizontal="center" vertical="center"/>
    </xf>
    <xf numFmtId="0" fontId="24" fillId="0" borderId="0" xfId="0" applyFont="1" applyFill="1" applyBorder="1" applyAlignment="1">
      <alignment vertical="center"/>
    </xf>
    <xf numFmtId="3" fontId="1" fillId="0" borderId="0" xfId="6" applyNumberFormat="1" applyFont="1" applyAlignment="1">
      <alignment vertical="center"/>
    </xf>
    <xf numFmtId="169" fontId="19" fillId="12" borderId="0" xfId="6" applyNumberFormat="1" applyFont="1" applyFill="1" applyAlignment="1">
      <alignment horizontal="center" vertical="center"/>
    </xf>
    <xf numFmtId="0" fontId="22" fillId="0" borderId="0" xfId="0" applyFont="1" applyFill="1" applyAlignment="1">
      <alignment vertical="center"/>
    </xf>
    <xf numFmtId="0" fontId="22" fillId="0" borderId="0" xfId="0" applyFont="1" applyFill="1" applyAlignment="1">
      <alignment vertical="center" wrapText="1"/>
    </xf>
    <xf numFmtId="0" fontId="1" fillId="0" borderId="0" xfId="0" applyFont="1" applyFill="1" applyAlignment="1">
      <alignment vertical="center"/>
    </xf>
    <xf numFmtId="170" fontId="1" fillId="0" borderId="0" xfId="0" applyNumberFormat="1" applyFont="1" applyAlignment="1">
      <alignment vertical="center"/>
    </xf>
    <xf numFmtId="0" fontId="22" fillId="0" borderId="0" xfId="0" applyFont="1" applyAlignment="1">
      <alignment vertical="center"/>
    </xf>
    <xf numFmtId="0" fontId="22" fillId="11" borderId="0" xfId="0" applyFont="1" applyFill="1" applyAlignment="1">
      <alignment vertical="center" wrapText="1"/>
    </xf>
    <xf numFmtId="0" fontId="22" fillId="11" borderId="0" xfId="0" applyFont="1" applyFill="1" applyAlignment="1">
      <alignment vertical="center"/>
    </xf>
    <xf numFmtId="10" fontId="1" fillId="0" borderId="0" xfId="0" applyNumberFormat="1" applyFont="1" applyAlignment="1">
      <alignment vertical="center"/>
    </xf>
    <xf numFmtId="0" fontId="3" fillId="17" borderId="18" xfId="0" applyFont="1" applyFill="1" applyBorder="1" applyAlignment="1">
      <alignment horizontal="center" vertical="center"/>
    </xf>
    <xf numFmtId="9" fontId="3" fillId="17" borderId="19" xfId="6" applyFont="1" applyFill="1" applyBorder="1" applyAlignment="1">
      <alignment horizontal="center" vertical="center"/>
    </xf>
    <xf numFmtId="0" fontId="3" fillId="17" borderId="20" xfId="0" applyFont="1" applyFill="1" applyBorder="1" applyAlignment="1">
      <alignment horizontal="center" vertical="center"/>
    </xf>
    <xf numFmtId="0" fontId="0" fillId="0" borderId="0" xfId="0" applyFont="1" applyAlignment="1">
      <alignment vertical="center"/>
    </xf>
    <xf numFmtId="170" fontId="3" fillId="17" borderId="19" xfId="6" applyNumberFormat="1" applyFont="1" applyFill="1" applyBorder="1" applyAlignment="1">
      <alignment horizontal="center" vertical="center"/>
    </xf>
    <xf numFmtId="0" fontId="0" fillId="0" borderId="21" xfId="0" applyFont="1" applyFill="1" applyBorder="1" applyAlignment="1">
      <alignment vertical="center"/>
    </xf>
    <xf numFmtId="9" fontId="0" fillId="0" borderId="3" xfId="6" applyFont="1" applyFill="1" applyBorder="1" applyAlignment="1">
      <alignment horizontal="center" vertical="center"/>
    </xf>
    <xf numFmtId="10" fontId="0" fillId="0" borderId="22" xfId="6" applyNumberFormat="1" applyFont="1" applyFill="1" applyBorder="1" applyAlignment="1">
      <alignment horizontal="center" vertical="center"/>
    </xf>
    <xf numFmtId="0" fontId="3" fillId="0" borderId="26" xfId="0" applyFont="1" applyFill="1" applyBorder="1" applyAlignment="1">
      <alignment vertical="center"/>
    </xf>
    <xf numFmtId="170" fontId="3" fillId="0" borderId="0" xfId="6" applyNumberFormat="1" applyFont="1" applyFill="1" applyBorder="1" applyAlignment="1">
      <alignment horizontal="center" vertical="center"/>
    </xf>
    <xf numFmtId="10" fontId="3" fillId="0" borderId="27" xfId="6" applyNumberFormat="1" applyFont="1" applyFill="1" applyBorder="1" applyAlignment="1">
      <alignment horizontal="center" vertical="center"/>
    </xf>
    <xf numFmtId="0" fontId="0" fillId="0" borderId="13" xfId="0" applyFont="1" applyFill="1" applyBorder="1" applyAlignment="1">
      <alignment vertical="center"/>
    </xf>
    <xf numFmtId="9" fontId="0" fillId="0" borderId="1" xfId="6" applyFont="1" applyFill="1" applyBorder="1" applyAlignment="1">
      <alignment horizontal="center" vertical="center"/>
    </xf>
    <xf numFmtId="10" fontId="0" fillId="0" borderId="14" xfId="6" applyNumberFormat="1" applyFont="1" applyFill="1" applyBorder="1" applyAlignment="1">
      <alignment horizontal="center" vertical="center"/>
    </xf>
    <xf numFmtId="0" fontId="0" fillId="0" borderId="26" xfId="0" applyFont="1" applyBorder="1" applyAlignment="1">
      <alignment horizontal="left" vertical="center" indent="3"/>
    </xf>
    <xf numFmtId="170" fontId="0" fillId="0" borderId="0" xfId="6" applyNumberFormat="1" applyFont="1" applyBorder="1" applyAlignment="1">
      <alignment horizontal="center" vertical="center"/>
    </xf>
    <xf numFmtId="10" fontId="0" fillId="0" borderId="27" xfId="6" applyNumberFormat="1" applyFont="1" applyBorder="1" applyAlignment="1">
      <alignment horizontal="center" vertical="center"/>
    </xf>
    <xf numFmtId="0" fontId="0" fillId="0" borderId="36" xfId="0" applyFont="1" applyBorder="1" applyAlignment="1">
      <alignment horizontal="left" vertical="center" indent="3"/>
    </xf>
    <xf numFmtId="170" fontId="0" fillId="0" borderId="12" xfId="6" applyNumberFormat="1" applyFont="1" applyBorder="1" applyAlignment="1">
      <alignment horizontal="center" vertical="center"/>
    </xf>
    <xf numFmtId="0" fontId="3" fillId="0" borderId="34" xfId="0" applyFont="1" applyFill="1" applyBorder="1" applyAlignment="1">
      <alignment vertical="center"/>
    </xf>
    <xf numFmtId="170" fontId="3" fillId="0" borderId="33" xfId="6" applyNumberFormat="1" applyFont="1" applyFill="1" applyBorder="1" applyAlignment="1">
      <alignment horizontal="center" vertical="center"/>
    </xf>
    <xf numFmtId="10" fontId="3" fillId="0" borderId="35" xfId="6" applyNumberFormat="1" applyFont="1" applyFill="1" applyBorder="1" applyAlignment="1">
      <alignment horizontal="center" vertical="center"/>
    </xf>
    <xf numFmtId="170" fontId="0" fillId="0" borderId="0" xfId="6" applyNumberFormat="1" applyFont="1" applyFill="1" applyBorder="1" applyAlignment="1">
      <alignment horizontal="center" vertical="center"/>
    </xf>
    <xf numFmtId="10" fontId="0" fillId="0" borderId="27" xfId="6" applyNumberFormat="1" applyFont="1" applyFill="1" applyBorder="1" applyAlignment="1">
      <alignment horizontal="center" vertical="center"/>
    </xf>
    <xf numFmtId="170" fontId="0" fillId="0" borderId="12" xfId="6" applyNumberFormat="1" applyFont="1" applyFill="1" applyBorder="1" applyAlignment="1">
      <alignment horizontal="center" vertical="center"/>
    </xf>
    <xf numFmtId="0" fontId="0" fillId="0" borderId="15" xfId="0" applyFont="1" applyFill="1" applyBorder="1" applyAlignment="1">
      <alignment vertical="center"/>
    </xf>
    <xf numFmtId="9" fontId="0" fillId="0" borderId="16" xfId="6" applyFont="1" applyFill="1" applyBorder="1" applyAlignment="1">
      <alignment horizontal="center" vertical="center"/>
    </xf>
    <xf numFmtId="10" fontId="0" fillId="0" borderId="17" xfId="6" applyNumberFormat="1" applyFont="1" applyFill="1" applyBorder="1" applyAlignment="1">
      <alignment horizontal="center" vertical="center"/>
    </xf>
    <xf numFmtId="10" fontId="3" fillId="17" borderId="20" xfId="6" applyNumberFormat="1" applyFont="1" applyFill="1" applyBorder="1" applyAlignment="1">
      <alignment horizontal="center" vertical="center"/>
    </xf>
    <xf numFmtId="9" fontId="0" fillId="0" borderId="0" xfId="6" applyFont="1" applyAlignment="1">
      <alignment horizontal="center" vertical="center"/>
    </xf>
    <xf numFmtId="9" fontId="3" fillId="6" borderId="23" xfId="6" applyFont="1" applyFill="1" applyBorder="1" applyAlignment="1">
      <alignment horizontal="center" vertical="center"/>
    </xf>
    <xf numFmtId="9" fontId="0" fillId="0" borderId="24" xfId="6" applyFont="1" applyBorder="1" applyAlignment="1">
      <alignment horizontal="left" vertical="center"/>
    </xf>
    <xf numFmtId="0" fontId="0" fillId="0" borderId="25" xfId="0" applyFont="1" applyBorder="1" applyAlignment="1">
      <alignment vertical="center"/>
    </xf>
    <xf numFmtId="9" fontId="3" fillId="14" borderId="26" xfId="6" applyFont="1" applyFill="1" applyBorder="1" applyAlignment="1">
      <alignment horizontal="center" vertical="center"/>
    </xf>
    <xf numFmtId="9" fontId="0" fillId="0" borderId="0" xfId="6" applyFont="1" applyBorder="1" applyAlignment="1">
      <alignment horizontal="left" vertical="center"/>
    </xf>
    <xf numFmtId="0" fontId="0" fillId="0" borderId="27" xfId="0" applyFont="1" applyBorder="1" applyAlignment="1">
      <alignment vertical="center"/>
    </xf>
    <xf numFmtId="9" fontId="3" fillId="15" borderId="26" xfId="6" applyFont="1" applyFill="1" applyBorder="1" applyAlignment="1">
      <alignment horizontal="center" vertical="center"/>
    </xf>
    <xf numFmtId="9" fontId="3" fillId="9" borderId="26" xfId="6" applyFont="1" applyFill="1" applyBorder="1" applyAlignment="1">
      <alignment horizontal="center" vertical="center"/>
    </xf>
    <xf numFmtId="9" fontId="3" fillId="16" borderId="28" xfId="6" applyFont="1" applyFill="1" applyBorder="1" applyAlignment="1">
      <alignment horizontal="center" vertical="center"/>
    </xf>
    <xf numFmtId="9" fontId="0" fillId="0" borderId="29" xfId="6" applyFont="1" applyBorder="1" applyAlignment="1">
      <alignment horizontal="left" vertical="center"/>
    </xf>
    <xf numFmtId="0" fontId="0" fillId="0" borderId="30" xfId="0" applyFont="1" applyBorder="1" applyAlignment="1">
      <alignment vertical="center"/>
    </xf>
    <xf numFmtId="0" fontId="3" fillId="17" borderId="31" xfId="0" applyFont="1" applyFill="1" applyBorder="1" applyAlignment="1">
      <alignment horizontal="center" vertical="center" wrapText="1"/>
    </xf>
    <xf numFmtId="0" fontId="3" fillId="17" borderId="32" xfId="0" applyFont="1" applyFill="1" applyBorder="1" applyAlignment="1">
      <alignment horizontal="center" vertical="center" wrapText="1"/>
    </xf>
    <xf numFmtId="9" fontId="3" fillId="17" borderId="23" xfId="6" applyFont="1" applyFill="1" applyBorder="1" applyAlignment="1">
      <alignment horizontal="left" vertical="center" wrapText="1"/>
    </xf>
    <xf numFmtId="9" fontId="3" fillId="17" borderId="25" xfId="6" applyFont="1" applyFill="1" applyBorder="1" applyAlignment="1">
      <alignment horizontal="left" vertical="center" wrapText="1"/>
    </xf>
    <xf numFmtId="9" fontId="3" fillId="17" borderId="28" xfId="6" applyFont="1" applyFill="1" applyBorder="1" applyAlignment="1">
      <alignment horizontal="left" vertical="center" wrapText="1"/>
    </xf>
    <xf numFmtId="9" fontId="3" fillId="17" borderId="30" xfId="6" applyFont="1" applyFill="1" applyBorder="1" applyAlignment="1">
      <alignment horizontal="left" vertical="center" wrapText="1"/>
    </xf>
    <xf numFmtId="0" fontId="11" fillId="5" borderId="6" xfId="0" applyFont="1" applyFill="1" applyBorder="1" applyAlignment="1">
      <alignment horizontal="center" vertical="center" wrapText="1"/>
    </xf>
    <xf numFmtId="0" fontId="11" fillId="5" borderId="8" xfId="0" applyFont="1" applyFill="1" applyBorder="1" applyAlignment="1">
      <alignment horizontal="center" vertical="center" wrapText="1"/>
    </xf>
    <xf numFmtId="0" fontId="9" fillId="4" borderId="6" xfId="0" applyFont="1" applyFill="1" applyBorder="1" applyAlignment="1">
      <alignment horizontal="center"/>
    </xf>
    <xf numFmtId="0" fontId="9" fillId="4" borderId="8" xfId="0" applyFont="1" applyFill="1" applyBorder="1" applyAlignment="1">
      <alignment horizontal="center"/>
    </xf>
    <xf numFmtId="0" fontId="9" fillId="4" borderId="9" xfId="0" applyFont="1" applyFill="1" applyBorder="1" applyAlignment="1">
      <alignment horizontal="center"/>
    </xf>
    <xf numFmtId="0" fontId="9" fillId="4" borderId="6" xfId="0" applyFont="1" applyFill="1" applyBorder="1" applyAlignment="1">
      <alignment horizontal="left" vertical="center" wrapText="1"/>
    </xf>
    <xf numFmtId="0" fontId="9" fillId="4" borderId="9" xfId="0" applyFont="1" applyFill="1" applyBorder="1" applyAlignment="1">
      <alignment horizontal="left" vertical="center" wrapText="1"/>
    </xf>
    <xf numFmtId="0" fontId="9" fillId="4" borderId="8" xfId="0" applyFont="1" applyFill="1" applyBorder="1" applyAlignment="1">
      <alignment horizontal="left" vertical="center" wrapText="1"/>
    </xf>
    <xf numFmtId="0" fontId="9" fillId="4" borderId="6" xfId="0" applyFont="1" applyFill="1" applyBorder="1" applyAlignment="1">
      <alignment horizontal="left"/>
    </xf>
    <xf numFmtId="0" fontId="9" fillId="4" borderId="8" xfId="0" applyFont="1" applyFill="1" applyBorder="1" applyAlignment="1">
      <alignment horizontal="left"/>
    </xf>
    <xf numFmtId="0" fontId="9" fillId="4" borderId="6" xfId="0" applyFont="1" applyFill="1" applyBorder="1" applyAlignment="1"/>
    <xf numFmtId="0" fontId="9" fillId="4" borderId="8" xfId="0" applyFont="1" applyFill="1" applyBorder="1" applyAlignment="1"/>
    <xf numFmtId="0" fontId="9" fillId="4" borderId="10" xfId="0" applyFont="1" applyFill="1" applyBorder="1" applyAlignment="1">
      <alignment horizontal="left" vertical="center" wrapText="1"/>
    </xf>
    <xf numFmtId="0" fontId="9" fillId="4" borderId="11" xfId="0" applyFont="1" applyFill="1" applyBorder="1" applyAlignment="1">
      <alignment horizontal="left" vertical="center" wrapText="1"/>
    </xf>
    <xf numFmtId="0" fontId="18" fillId="4" borderId="6" xfId="0" applyFont="1" applyFill="1" applyBorder="1" applyAlignment="1">
      <alignment horizontal="left" vertical="center" wrapText="1"/>
    </xf>
    <xf numFmtId="0" fontId="18" fillId="4" borderId="9" xfId="0" applyFont="1" applyFill="1" applyBorder="1" applyAlignment="1">
      <alignment horizontal="left" vertical="center" wrapText="1"/>
    </xf>
    <xf numFmtId="0" fontId="18" fillId="4" borderId="8" xfId="0" applyFont="1" applyFill="1" applyBorder="1" applyAlignment="1">
      <alignment horizontal="left" vertical="center" wrapText="1"/>
    </xf>
    <xf numFmtId="0" fontId="9" fillId="0" borderId="2" xfId="0" applyFont="1" applyBorder="1" applyAlignment="1">
      <alignment horizontal="left" vertical="center" wrapText="1"/>
    </xf>
    <xf numFmtId="0" fontId="9" fillId="0" borderId="0" xfId="0" applyFont="1" applyAlignment="1">
      <alignment horizontal="left" vertical="center" wrapText="1"/>
    </xf>
    <xf numFmtId="0" fontId="11" fillId="0" borderId="0" xfId="0" applyFont="1" applyFill="1" applyBorder="1" applyAlignment="1">
      <alignment horizontal="left" vertical="center" wrapText="1"/>
    </xf>
    <xf numFmtId="0" fontId="9" fillId="4" borderId="1" xfId="0" applyFont="1" applyFill="1" applyBorder="1" applyAlignment="1">
      <alignment horizontal="center"/>
    </xf>
    <xf numFmtId="0" fontId="16" fillId="8" borderId="1" xfId="0" applyFont="1" applyFill="1" applyBorder="1" applyAlignment="1">
      <alignment horizontal="center" vertical="center" wrapText="1"/>
    </xf>
    <xf numFmtId="0" fontId="11" fillId="5" borderId="1" xfId="0" applyFont="1" applyFill="1" applyBorder="1" applyAlignment="1">
      <alignment horizontal="center"/>
    </xf>
    <xf numFmtId="0" fontId="9" fillId="11" borderId="2" xfId="0" applyFont="1" applyFill="1" applyBorder="1" applyAlignment="1">
      <alignment horizontal="left" vertical="center" wrapText="1"/>
    </xf>
    <xf numFmtId="0" fontId="9" fillId="11" borderId="0" xfId="0" applyFont="1" applyFill="1" applyAlignment="1">
      <alignment horizontal="left" vertical="center" wrapText="1"/>
    </xf>
    <xf numFmtId="0" fontId="9" fillId="11" borderId="0" xfId="0" applyFont="1" applyFill="1" applyBorder="1" applyAlignment="1">
      <alignment horizontal="left" vertical="center" wrapText="1"/>
    </xf>
    <xf numFmtId="0" fontId="9" fillId="11" borderId="4" xfId="0" applyFont="1" applyFill="1" applyBorder="1" applyAlignment="1">
      <alignment horizontal="left" vertical="center" wrapText="1"/>
    </xf>
    <xf numFmtId="0" fontId="9" fillId="0" borderId="0" xfId="0" applyFont="1" applyBorder="1" applyAlignment="1">
      <alignment horizontal="left" vertical="center" wrapText="1"/>
    </xf>
    <xf numFmtId="0" fontId="9" fillId="0" borderId="4" xfId="0" applyFont="1" applyBorder="1" applyAlignment="1">
      <alignment horizontal="left" vertical="center" wrapText="1"/>
    </xf>
    <xf numFmtId="0" fontId="13" fillId="11" borderId="4" xfId="0" applyFont="1" applyFill="1" applyBorder="1" applyAlignment="1">
      <alignment horizontal="left" vertical="center"/>
    </xf>
    <xf numFmtId="0" fontId="13" fillId="0" borderId="0" xfId="0" applyFont="1" applyAlignment="1">
      <alignment horizontal="center" vertical="center"/>
    </xf>
    <xf numFmtId="0" fontId="11" fillId="2" borderId="2"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22" fillId="0" borderId="0" xfId="0" applyFont="1" applyFill="1" applyAlignment="1">
      <alignment horizontal="left" vertical="center" wrapText="1"/>
    </xf>
  </cellXfs>
  <cellStyles count="7">
    <cellStyle name="Millares 2" xfId="2"/>
    <cellStyle name="Normal" xfId="0" builtinId="0"/>
    <cellStyle name="Normal 13" xfId="3"/>
    <cellStyle name="Normal 2" xfId="1"/>
    <cellStyle name="Normal 3" xfId="4"/>
    <cellStyle name="Normal 40" xfId="5"/>
    <cellStyle name="Porcentual" xfId="6" builtinId="5"/>
  </cellStyles>
  <dxfs count="35">
    <dxf>
      <font>
        <color rgb="FFFF0066"/>
      </font>
    </dxf>
    <dxf>
      <font>
        <color rgb="FFFF0066"/>
      </font>
    </dxf>
    <dxf>
      <font>
        <color rgb="FFFF0066"/>
      </font>
    </dxf>
    <dxf>
      <font>
        <color rgb="FFFF0066"/>
      </font>
    </dxf>
    <dxf>
      <font>
        <color rgb="FFFF0066"/>
      </font>
    </dxf>
    <dxf>
      <font>
        <color rgb="FFFF0066"/>
      </font>
    </dxf>
    <dxf>
      <font>
        <color rgb="FFFF0066"/>
      </font>
    </dxf>
    <dxf>
      <font>
        <color rgb="FFFF0066"/>
      </font>
    </dxf>
    <dxf>
      <font>
        <color rgb="FFFF0066"/>
      </font>
    </dxf>
    <dxf>
      <font>
        <color rgb="FFFF0066"/>
      </font>
    </dxf>
    <dxf>
      <font>
        <color rgb="FFFF0066"/>
      </font>
    </dxf>
    <dxf>
      <font>
        <color rgb="FFFF0066"/>
      </font>
    </dxf>
    <dxf>
      <font>
        <color rgb="FFFF0066"/>
      </font>
    </dxf>
    <dxf>
      <font>
        <color rgb="FFFF0066"/>
      </font>
    </dxf>
    <dxf>
      <font>
        <color rgb="FFFF0066"/>
      </font>
    </dxf>
    <dxf>
      <font>
        <color rgb="FFFF0066"/>
      </font>
    </dxf>
    <dxf>
      <font>
        <color rgb="FFFF0066"/>
      </font>
    </dxf>
    <dxf>
      <font>
        <color rgb="FFFF0066"/>
      </font>
    </dxf>
    <dxf>
      <font>
        <color rgb="FFFF0066"/>
      </font>
    </dxf>
    <dxf>
      <font>
        <color rgb="FFFF0066"/>
      </font>
    </dxf>
    <dxf>
      <font>
        <color rgb="FFFF0066"/>
      </font>
    </dxf>
    <dxf>
      <font>
        <color rgb="FFFF0066"/>
      </font>
    </dxf>
    <dxf>
      <font>
        <color rgb="FFFF0066"/>
      </font>
    </dxf>
    <dxf>
      <font>
        <color rgb="FFFF0066"/>
      </font>
    </dxf>
    <dxf>
      <font>
        <color rgb="FFFF0066"/>
      </font>
    </dxf>
    <dxf>
      <font>
        <b/>
        <i val="0"/>
        <color theme="1"/>
      </font>
      <fill>
        <patternFill>
          <bgColor rgb="FFFFFF99"/>
        </patternFill>
      </fill>
    </dxf>
    <dxf>
      <font>
        <b/>
        <i val="0"/>
      </font>
      <fill>
        <patternFill>
          <bgColor rgb="FF92D050"/>
        </patternFill>
      </fill>
    </dxf>
    <dxf>
      <font>
        <b/>
        <i val="0"/>
      </font>
      <fill>
        <patternFill>
          <bgColor rgb="FFCCFF99"/>
        </patternFill>
      </fill>
    </dxf>
    <dxf>
      <font>
        <b/>
        <i val="0"/>
      </font>
      <fill>
        <patternFill>
          <bgColor rgb="FFFFC000"/>
        </patternFill>
      </fill>
    </dxf>
    <dxf>
      <font>
        <b/>
        <i val="0"/>
      </font>
      <fill>
        <patternFill>
          <bgColor rgb="FFFF7C80"/>
        </patternFill>
      </fill>
    </dxf>
    <dxf>
      <font>
        <b/>
        <i val="0"/>
        <color theme="1"/>
      </font>
      <fill>
        <patternFill>
          <bgColor rgb="FFFFFF99"/>
        </patternFill>
      </fill>
    </dxf>
    <dxf>
      <font>
        <b/>
        <i val="0"/>
      </font>
      <fill>
        <patternFill>
          <bgColor rgb="FF92D050"/>
        </patternFill>
      </fill>
    </dxf>
    <dxf>
      <font>
        <b/>
        <i val="0"/>
      </font>
      <fill>
        <patternFill>
          <bgColor rgb="FFCCFF99"/>
        </patternFill>
      </fill>
    </dxf>
    <dxf>
      <font>
        <b/>
        <i val="0"/>
      </font>
      <fill>
        <patternFill>
          <bgColor rgb="FFFFC000"/>
        </patternFill>
      </fill>
    </dxf>
    <dxf>
      <font>
        <b/>
        <i val="0"/>
      </font>
      <fill>
        <patternFill>
          <bgColor rgb="FFFF7C80"/>
        </patternFill>
      </fill>
    </dxf>
  </dxfs>
  <tableStyles count="0" defaultTableStyle="TableStyleMedium2" defaultPivotStyle="PivotStyleLight16"/>
  <colors>
    <mruColors>
      <color rgb="FFFF0066"/>
      <color rgb="FFFF6699"/>
      <color rgb="FF0000FF"/>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1154384</xdr:colOff>
      <xdr:row>0</xdr:row>
      <xdr:rowOff>0</xdr:rowOff>
    </xdr:from>
    <xdr:to>
      <xdr:col>5</xdr:col>
      <xdr:colOff>1320776</xdr:colOff>
      <xdr:row>4</xdr:row>
      <xdr:rowOff>117936</xdr:rowOff>
    </xdr:to>
    <xdr:pic>
      <xdr:nvPicPr>
        <xdr:cNvPr id="5" name="Picture 2"/>
        <xdr:cNvPicPr/>
      </xdr:nvPicPr>
      <xdr:blipFill rotWithShape="1">
        <a:blip xmlns:r="http://schemas.openxmlformats.org/officeDocument/2006/relationships" r:embed="rId1">
          <a:extLst>
            <a:ext uri="{28A0092B-C50C-407E-A947-70E740481C1C}">
              <a14:useLocalDpi xmlns:a14="http://schemas.microsoft.com/office/drawing/2010/main" xmlns="" val="0"/>
            </a:ext>
          </a:extLst>
        </a:blip>
        <a:srcRect l="52618" r="1453"/>
        <a:stretch/>
      </xdr:blipFill>
      <xdr:spPr bwMode="auto">
        <a:xfrm>
          <a:off x="7682494" y="0"/>
          <a:ext cx="2268862" cy="931046"/>
        </a:xfrm>
        <a:prstGeom prst="rect">
          <a:avLst/>
        </a:prstGeom>
        <a:noFill/>
        <a:ln>
          <a:noFill/>
        </a:ln>
        <a:effectLs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K379"/>
  <sheetViews>
    <sheetView showGridLines="0" topLeftCell="A319" zoomScale="82" zoomScaleNormal="82" workbookViewId="0">
      <selection activeCell="D336" sqref="D336"/>
    </sheetView>
  </sheetViews>
  <sheetFormatPr baseColWidth="10" defaultRowHeight="15"/>
  <cols>
    <col min="1" max="1" width="6.140625" style="30" customWidth="1"/>
    <col min="2" max="2" width="37.28515625" style="27" customWidth="1"/>
    <col min="3" max="4" width="32.85546875" style="27" customWidth="1"/>
    <col min="5" max="5" width="31.5703125" style="27" customWidth="1"/>
    <col min="6" max="6" width="45.85546875" style="27" bestFit="1" customWidth="1"/>
    <col min="7" max="7" width="23.7109375" style="27" customWidth="1"/>
    <col min="8" max="8" width="23.140625" style="27" customWidth="1"/>
    <col min="9" max="9" width="26.85546875" style="27" customWidth="1"/>
    <col min="10" max="10" width="31.28515625" style="27" customWidth="1"/>
    <col min="11" max="11" width="42" style="27" customWidth="1"/>
    <col min="12" max="16384" width="11.42578125" style="27"/>
  </cols>
  <sheetData>
    <row r="1" spans="1:7" ht="19.5" customHeight="1">
      <c r="A1" s="219" t="s">
        <v>520</v>
      </c>
      <c r="B1" s="219"/>
      <c r="C1" s="219"/>
      <c r="D1" s="219"/>
      <c r="E1" s="219"/>
      <c r="F1" s="219"/>
      <c r="G1" s="70" t="s">
        <v>522</v>
      </c>
    </row>
    <row r="2" spans="1:7" ht="15" customHeight="1">
      <c r="A2" s="219"/>
      <c r="B2" s="219"/>
      <c r="C2" s="219"/>
      <c r="D2" s="219"/>
      <c r="E2" s="219"/>
      <c r="F2" s="219"/>
    </row>
    <row r="3" spans="1:7" ht="15.75" customHeight="1">
      <c r="A3" s="220" t="s">
        <v>8</v>
      </c>
      <c r="B3" s="220"/>
      <c r="C3" s="220"/>
      <c r="D3" s="220"/>
      <c r="E3" s="220"/>
      <c r="F3" s="220"/>
    </row>
    <row r="4" spans="1:7" ht="15" customHeight="1">
      <c r="A4" s="223" t="s">
        <v>9</v>
      </c>
      <c r="B4" s="223"/>
      <c r="C4" s="71">
        <v>42044</v>
      </c>
    </row>
    <row r="5" spans="1:7" ht="15" customHeight="1">
      <c r="A5" s="221" t="s">
        <v>10</v>
      </c>
      <c r="B5" s="222"/>
      <c r="C5" s="59" t="s">
        <v>530</v>
      </c>
    </row>
    <row r="6" spans="1:7" ht="15" customHeight="1">
      <c r="A6" s="221" t="s">
        <v>11</v>
      </c>
      <c r="B6" s="222"/>
      <c r="C6" s="59">
        <v>880</v>
      </c>
    </row>
    <row r="7" spans="1:7" ht="15" customHeight="1">
      <c r="A7" s="221" t="s">
        <v>12</v>
      </c>
      <c r="B7" s="222"/>
      <c r="C7" s="59" t="s">
        <v>531</v>
      </c>
    </row>
    <row r="8" spans="1:7">
      <c r="A8" s="221" t="s">
        <v>151</v>
      </c>
      <c r="B8" s="222"/>
      <c r="C8" s="59"/>
    </row>
    <row r="9" spans="1:7" ht="15" customHeight="1">
      <c r="A9" s="221" t="s">
        <v>18</v>
      </c>
      <c r="B9" s="222"/>
      <c r="C9" s="59" t="s">
        <v>532</v>
      </c>
    </row>
    <row r="10" spans="1:7" ht="15" customHeight="1">
      <c r="A10" s="221" t="s">
        <v>13</v>
      </c>
      <c r="B10" s="222"/>
      <c r="C10" s="59" t="s">
        <v>533</v>
      </c>
    </row>
    <row r="11" spans="1:7" ht="15" customHeight="1">
      <c r="A11" s="221" t="s">
        <v>155</v>
      </c>
      <c r="B11" s="222"/>
      <c r="C11" s="59"/>
    </row>
    <row r="12" spans="1:7" ht="15" customHeight="1">
      <c r="A12" s="221" t="s">
        <v>156</v>
      </c>
      <c r="B12" s="222"/>
      <c r="C12" s="59"/>
    </row>
    <row r="13" spans="1:7" ht="15" customHeight="1">
      <c r="A13" s="221" t="s">
        <v>14</v>
      </c>
      <c r="B13" s="222"/>
      <c r="C13" s="59" t="s">
        <v>26</v>
      </c>
    </row>
    <row r="14" spans="1:7" ht="15" customHeight="1">
      <c r="A14" s="221" t="s">
        <v>15</v>
      </c>
      <c r="B14" s="222"/>
      <c r="C14" s="59" t="s">
        <v>33</v>
      </c>
    </row>
    <row r="15" spans="1:7" ht="15" customHeight="1">
      <c r="A15" s="221" t="s">
        <v>476</v>
      </c>
      <c r="B15" s="224"/>
      <c r="C15" s="59" t="s">
        <v>534</v>
      </c>
    </row>
    <row r="16" spans="1:7">
      <c r="A16" s="221" t="s">
        <v>290</v>
      </c>
      <c r="B16" s="222"/>
      <c r="C16" s="59">
        <v>880</v>
      </c>
    </row>
    <row r="17" spans="1:10" ht="30">
      <c r="A17" s="221" t="s">
        <v>48</v>
      </c>
      <c r="B17" s="222"/>
      <c r="C17" s="58" t="s">
        <v>535</v>
      </c>
    </row>
    <row r="18" spans="1:10">
      <c r="A18" s="221" t="s">
        <v>16</v>
      </c>
      <c r="B18" s="222"/>
      <c r="C18" s="72"/>
    </row>
    <row r="19" spans="1:10">
      <c r="A19" s="221" t="s">
        <v>17</v>
      </c>
      <c r="B19" s="222"/>
      <c r="C19" s="71">
        <v>40728</v>
      </c>
      <c r="E19" s="27" t="s">
        <v>47</v>
      </c>
      <c r="F19" s="53" t="s">
        <v>51</v>
      </c>
    </row>
    <row r="20" spans="1:10" s="28" customFormat="1">
      <c r="A20" s="73"/>
      <c r="B20" s="74"/>
      <c r="C20" s="69"/>
      <c r="F20" s="69"/>
    </row>
    <row r="21" spans="1:10">
      <c r="A21" s="217" t="s">
        <v>57</v>
      </c>
      <c r="B21" s="217"/>
    </row>
    <row r="22" spans="1:10">
      <c r="A22" s="215" t="s">
        <v>62</v>
      </c>
      <c r="B22" s="216"/>
      <c r="C22" s="53" t="s">
        <v>36</v>
      </c>
    </row>
    <row r="23" spans="1:10" s="69" customFormat="1">
      <c r="A23" s="73"/>
      <c r="B23" s="75"/>
    </row>
    <row r="24" spans="1:10" s="69" customFormat="1">
      <c r="A24" s="217" t="s">
        <v>59</v>
      </c>
      <c r="B24" s="217"/>
    </row>
    <row r="25" spans="1:10">
      <c r="A25" s="215" t="s">
        <v>60</v>
      </c>
      <c r="B25" s="216"/>
      <c r="C25" s="53" t="s">
        <v>38</v>
      </c>
    </row>
    <row r="26" spans="1:10">
      <c r="A26" s="215" t="s">
        <v>63</v>
      </c>
      <c r="B26" s="216"/>
      <c r="C26" s="53"/>
    </row>
    <row r="27" spans="1:10">
      <c r="A27" s="215" t="s">
        <v>61</v>
      </c>
      <c r="B27" s="216"/>
      <c r="C27" s="76"/>
    </row>
    <row r="28" spans="1:10" s="69" customFormat="1">
      <c r="A28" s="73"/>
      <c r="B28" s="75"/>
    </row>
    <row r="29" spans="1:10">
      <c r="A29" s="217" t="s">
        <v>64</v>
      </c>
      <c r="B29" s="217"/>
      <c r="C29" s="69"/>
    </row>
    <row r="30" spans="1:10">
      <c r="A30" s="215" t="s">
        <v>65</v>
      </c>
      <c r="B30" s="216"/>
      <c r="C30" s="77">
        <v>257.2</v>
      </c>
    </row>
    <row r="31" spans="1:10">
      <c r="A31" s="215" t="s">
        <v>66</v>
      </c>
      <c r="B31" s="216"/>
      <c r="C31" s="77">
        <v>430.59</v>
      </c>
    </row>
    <row r="32" spans="1:10" ht="15" customHeight="1">
      <c r="A32" s="225" t="s">
        <v>295</v>
      </c>
      <c r="B32" s="226"/>
      <c r="C32" s="6" t="s">
        <v>67</v>
      </c>
      <c r="D32" s="6" t="s">
        <v>68</v>
      </c>
      <c r="E32" s="6" t="s">
        <v>69</v>
      </c>
      <c r="F32" s="6" t="s">
        <v>70</v>
      </c>
      <c r="G32" s="6" t="s">
        <v>71</v>
      </c>
      <c r="H32" s="4" t="s">
        <v>72</v>
      </c>
      <c r="I32" s="5" t="s">
        <v>73</v>
      </c>
      <c r="J32" s="5" t="s">
        <v>74</v>
      </c>
    </row>
    <row r="33" spans="1:11">
      <c r="A33" s="225"/>
      <c r="B33" s="226"/>
      <c r="C33" s="59">
        <v>257.2</v>
      </c>
      <c r="D33" s="78"/>
      <c r="E33" s="79">
        <v>132.56</v>
      </c>
      <c r="F33" s="80"/>
      <c r="G33" s="80"/>
      <c r="H33" s="80"/>
      <c r="I33" s="81"/>
      <c r="J33" s="53"/>
    </row>
    <row r="34" spans="1:11" ht="30">
      <c r="A34" s="225"/>
      <c r="B34" s="226"/>
      <c r="C34" s="6" t="s">
        <v>287</v>
      </c>
      <c r="D34" s="7" t="s">
        <v>288</v>
      </c>
      <c r="E34" s="6" t="s">
        <v>289</v>
      </c>
      <c r="F34" s="6" t="s">
        <v>291</v>
      </c>
      <c r="G34" s="6" t="s">
        <v>292</v>
      </c>
      <c r="H34" s="4" t="s">
        <v>293</v>
      </c>
      <c r="I34" s="69"/>
      <c r="J34" s="69"/>
      <c r="K34" s="28"/>
    </row>
    <row r="35" spans="1:11">
      <c r="A35" s="225"/>
      <c r="B35" s="226"/>
      <c r="C35" s="53"/>
      <c r="D35" s="82"/>
      <c r="E35" s="81"/>
      <c r="F35" s="53"/>
      <c r="G35" s="53"/>
      <c r="H35" s="53"/>
      <c r="I35" s="69"/>
      <c r="J35" s="69"/>
      <c r="K35" s="28"/>
    </row>
    <row r="36" spans="1:11">
      <c r="A36" s="217" t="s">
        <v>75</v>
      </c>
      <c r="B36" s="217"/>
      <c r="C36" s="6" t="s">
        <v>76</v>
      </c>
      <c r="D36" s="6" t="s">
        <v>77</v>
      </c>
      <c r="E36" s="8" t="s">
        <v>78</v>
      </c>
      <c r="F36" s="8" t="s">
        <v>79</v>
      </c>
      <c r="G36" s="8" t="s">
        <v>80</v>
      </c>
    </row>
    <row r="37" spans="1:11" ht="15" customHeight="1">
      <c r="A37" s="225" t="s">
        <v>81</v>
      </c>
      <c r="B37" s="226"/>
      <c r="C37" s="59" t="s">
        <v>37</v>
      </c>
      <c r="D37" s="78" t="s">
        <v>37</v>
      </c>
      <c r="E37" s="78" t="s">
        <v>37</v>
      </c>
      <c r="F37" s="78" t="s">
        <v>38</v>
      </c>
      <c r="G37" s="78" t="s">
        <v>37</v>
      </c>
    </row>
    <row r="38" spans="1:11">
      <c r="A38" s="225" t="s">
        <v>82</v>
      </c>
      <c r="B38" s="226"/>
      <c r="C38" s="55"/>
      <c r="D38" s="83"/>
      <c r="E38" s="83"/>
      <c r="F38" s="83"/>
      <c r="G38" s="83"/>
    </row>
    <row r="39" spans="1:11" ht="8.25" customHeight="1">
      <c r="A39" s="84"/>
      <c r="B39" s="85"/>
      <c r="C39" s="85"/>
      <c r="D39" s="85"/>
      <c r="E39" s="85"/>
      <c r="F39" s="85"/>
      <c r="G39" s="85"/>
      <c r="H39" s="85"/>
      <c r="I39" s="85"/>
    </row>
    <row r="40" spans="1:11">
      <c r="A40" s="217" t="s">
        <v>398</v>
      </c>
      <c r="B40" s="217"/>
      <c r="C40" s="85"/>
      <c r="D40" s="85"/>
      <c r="E40" s="85"/>
      <c r="F40" s="85"/>
      <c r="G40" s="85"/>
    </row>
    <row r="41" spans="1:11" ht="15" customHeight="1">
      <c r="A41" s="215" t="s">
        <v>158</v>
      </c>
      <c r="B41" s="216"/>
      <c r="C41" s="53"/>
      <c r="D41" s="69"/>
      <c r="E41" s="69"/>
      <c r="F41" s="69"/>
      <c r="G41" s="69"/>
    </row>
    <row r="42" spans="1:11" ht="15" customHeight="1">
      <c r="A42" s="215" t="s">
        <v>159</v>
      </c>
      <c r="B42" s="216"/>
      <c r="C42" s="53"/>
      <c r="D42" s="69"/>
      <c r="E42" s="69"/>
      <c r="F42" s="69"/>
      <c r="G42" s="69"/>
    </row>
    <row r="43" spans="1:11" ht="8.25" customHeight="1"/>
    <row r="44" spans="1:11" ht="15.75" customHeight="1">
      <c r="A44" s="229" t="s">
        <v>83</v>
      </c>
      <c r="B44" s="230"/>
      <c r="C44" s="230"/>
      <c r="D44" s="230"/>
      <c r="E44" s="230"/>
      <c r="F44" s="230"/>
      <c r="G44" s="230"/>
      <c r="H44" s="230"/>
    </row>
    <row r="45" spans="1:11">
      <c r="A45" s="86">
        <v>1</v>
      </c>
      <c r="B45" s="87" t="s">
        <v>3</v>
      </c>
      <c r="C45" s="88" t="s">
        <v>58</v>
      </c>
      <c r="D45" s="88" t="s">
        <v>85</v>
      </c>
      <c r="E45" s="88" t="s">
        <v>147</v>
      </c>
      <c r="F45" s="88" t="s">
        <v>86</v>
      </c>
      <c r="G45" s="88" t="s">
        <v>87</v>
      </c>
      <c r="H45" s="88" t="s">
        <v>521</v>
      </c>
    </row>
    <row r="46" spans="1:11">
      <c r="A46" s="228"/>
      <c r="B46" s="227" t="s">
        <v>84</v>
      </c>
      <c r="C46" s="68" t="s">
        <v>536</v>
      </c>
      <c r="D46" s="89" t="s">
        <v>152</v>
      </c>
      <c r="E46" s="53" t="s">
        <v>148</v>
      </c>
      <c r="F46" s="53" t="s">
        <v>203</v>
      </c>
      <c r="G46" s="53"/>
      <c r="H46" s="55" t="s">
        <v>475</v>
      </c>
    </row>
    <row r="47" spans="1:11">
      <c r="A47" s="228"/>
      <c r="B47" s="227"/>
      <c r="C47" s="68" t="s">
        <v>537</v>
      </c>
      <c r="D47" s="89" t="s">
        <v>23</v>
      </c>
      <c r="E47" s="53" t="s">
        <v>149</v>
      </c>
      <c r="F47" s="53"/>
      <c r="G47" s="53"/>
      <c r="H47" s="55" t="s">
        <v>475</v>
      </c>
    </row>
    <row r="48" spans="1:11">
      <c r="A48" s="228"/>
      <c r="B48" s="227"/>
      <c r="C48" s="68" t="s">
        <v>538</v>
      </c>
      <c r="D48" s="89" t="s">
        <v>153</v>
      </c>
      <c r="E48" s="53" t="s">
        <v>148</v>
      </c>
      <c r="F48" s="53"/>
      <c r="G48" s="53"/>
      <c r="H48" s="55" t="s">
        <v>475</v>
      </c>
    </row>
    <row r="49" spans="1:11">
      <c r="A49" s="228"/>
      <c r="B49" s="227"/>
      <c r="C49" s="68" t="s">
        <v>539</v>
      </c>
      <c r="D49" s="89" t="s">
        <v>154</v>
      </c>
      <c r="E49" s="53" t="s">
        <v>148</v>
      </c>
      <c r="F49" s="53" t="s">
        <v>90</v>
      </c>
      <c r="G49" s="53" t="s">
        <v>432</v>
      </c>
      <c r="H49" s="55" t="s">
        <v>475</v>
      </c>
    </row>
    <row r="50" spans="1:11">
      <c r="A50" s="228"/>
      <c r="B50" s="227"/>
      <c r="C50" s="68" t="s">
        <v>540</v>
      </c>
      <c r="D50" s="89" t="s">
        <v>88</v>
      </c>
      <c r="E50" s="53" t="s">
        <v>148</v>
      </c>
      <c r="F50" s="53" t="s">
        <v>90</v>
      </c>
      <c r="G50" s="53"/>
      <c r="H50" s="55" t="s">
        <v>475</v>
      </c>
    </row>
    <row r="51" spans="1:11">
      <c r="A51" s="228"/>
      <c r="B51" s="227"/>
      <c r="C51" s="68" t="s">
        <v>541</v>
      </c>
      <c r="D51" s="89" t="s">
        <v>89</v>
      </c>
      <c r="E51" s="53" t="s">
        <v>148</v>
      </c>
      <c r="F51" s="53"/>
      <c r="G51" s="53"/>
      <c r="H51" s="55" t="s">
        <v>475</v>
      </c>
    </row>
    <row r="52" spans="1:11">
      <c r="A52" s="228"/>
      <c r="B52" s="227"/>
      <c r="C52" s="53"/>
      <c r="D52" s="53"/>
      <c r="E52" s="53"/>
      <c r="F52" s="53"/>
      <c r="G52" s="53"/>
      <c r="H52" s="55" t="s">
        <v>475</v>
      </c>
    </row>
    <row r="53" spans="1:11" s="28" customFormat="1">
      <c r="A53" s="33"/>
      <c r="B53" s="42" t="s">
        <v>150</v>
      </c>
      <c r="C53" s="53"/>
      <c r="D53" s="53"/>
      <c r="E53" s="53"/>
      <c r="F53" s="53"/>
      <c r="G53" s="53"/>
      <c r="H53" s="55" t="s">
        <v>475</v>
      </c>
    </row>
    <row r="54" spans="1:11" s="28" customFormat="1" ht="6" customHeight="1">
      <c r="A54" s="33"/>
      <c r="B54" s="42"/>
      <c r="C54" s="90"/>
      <c r="D54" s="90"/>
      <c r="E54" s="90"/>
      <c r="F54" s="90"/>
      <c r="G54" s="90"/>
    </row>
    <row r="55" spans="1:11">
      <c r="A55" s="91">
        <v>1.1000000000000001</v>
      </c>
      <c r="B55" s="92" t="s">
        <v>97</v>
      </c>
      <c r="C55" s="88" t="s">
        <v>0</v>
      </c>
      <c r="D55" s="88" t="s">
        <v>1</v>
      </c>
      <c r="E55" s="88" t="s">
        <v>521</v>
      </c>
      <c r="F55" s="198" t="s">
        <v>111</v>
      </c>
      <c r="G55" s="199"/>
      <c r="H55" s="28"/>
      <c r="I55" s="28"/>
      <c r="J55" s="28"/>
      <c r="K55" s="28"/>
    </row>
    <row r="56" spans="1:11">
      <c r="B56" s="42" t="s">
        <v>85</v>
      </c>
      <c r="C56" s="53"/>
      <c r="D56" s="53" t="s">
        <v>296</v>
      </c>
      <c r="E56" s="55" t="s">
        <v>474</v>
      </c>
      <c r="F56" s="200" t="s">
        <v>519</v>
      </c>
      <c r="G56" s="201"/>
      <c r="H56" s="28"/>
      <c r="I56" s="28"/>
      <c r="J56" s="28"/>
      <c r="K56" s="28"/>
    </row>
    <row r="57" spans="1:11">
      <c r="B57" s="42" t="s">
        <v>98</v>
      </c>
      <c r="C57" s="53" t="s">
        <v>38</v>
      </c>
      <c r="D57" s="53" t="s">
        <v>296</v>
      </c>
      <c r="E57" s="55" t="s">
        <v>474</v>
      </c>
      <c r="F57" s="200" t="s">
        <v>296</v>
      </c>
      <c r="G57" s="201"/>
      <c r="H57" s="28"/>
      <c r="I57" s="28"/>
      <c r="J57" s="28"/>
      <c r="K57" s="28"/>
    </row>
    <row r="58" spans="1:11">
      <c r="B58" s="42" t="s">
        <v>484</v>
      </c>
      <c r="C58" s="53" t="s">
        <v>512</v>
      </c>
      <c r="D58" s="53" t="s">
        <v>296</v>
      </c>
      <c r="E58" s="55" t="s">
        <v>474</v>
      </c>
      <c r="F58" s="200" t="s">
        <v>296</v>
      </c>
      <c r="G58" s="201"/>
      <c r="H58" s="28"/>
      <c r="I58" s="28"/>
      <c r="J58" s="28"/>
      <c r="K58" s="28"/>
    </row>
    <row r="59" spans="1:11">
      <c r="B59" s="42" t="s">
        <v>99</v>
      </c>
      <c r="C59" s="53" t="s">
        <v>38</v>
      </c>
      <c r="D59" s="53" t="s">
        <v>296</v>
      </c>
      <c r="E59" s="55" t="s">
        <v>474</v>
      </c>
      <c r="F59" s="200" t="s">
        <v>296</v>
      </c>
      <c r="G59" s="201"/>
      <c r="H59" s="28"/>
      <c r="I59" s="28"/>
      <c r="J59" s="28"/>
      <c r="K59" s="28"/>
    </row>
    <row r="60" spans="1:11">
      <c r="B60" s="42" t="s">
        <v>100</v>
      </c>
      <c r="C60" s="53" t="s">
        <v>38</v>
      </c>
      <c r="D60" s="53" t="s">
        <v>296</v>
      </c>
      <c r="E60" s="55" t="s">
        <v>474</v>
      </c>
      <c r="F60" s="200" t="s">
        <v>296</v>
      </c>
      <c r="G60" s="201"/>
      <c r="H60" s="28"/>
      <c r="I60" s="28"/>
      <c r="J60" s="28"/>
      <c r="K60" s="28"/>
    </row>
    <row r="61" spans="1:11">
      <c r="B61" s="42" t="s">
        <v>101</v>
      </c>
      <c r="C61" s="53" t="s">
        <v>38</v>
      </c>
      <c r="D61" s="53" t="s">
        <v>296</v>
      </c>
      <c r="E61" s="55" t="s">
        <v>474</v>
      </c>
      <c r="F61" s="200" t="s">
        <v>296</v>
      </c>
      <c r="G61" s="201"/>
      <c r="H61" s="28"/>
      <c r="I61" s="28"/>
      <c r="J61" s="28"/>
      <c r="K61" s="28"/>
    </row>
    <row r="62" spans="1:11">
      <c r="B62" s="42" t="s">
        <v>102</v>
      </c>
      <c r="C62" s="53" t="s">
        <v>38</v>
      </c>
      <c r="D62" s="53" t="s">
        <v>296</v>
      </c>
      <c r="E62" s="55" t="s">
        <v>474</v>
      </c>
      <c r="F62" s="200" t="s">
        <v>296</v>
      </c>
      <c r="G62" s="201"/>
      <c r="H62" s="28"/>
      <c r="I62" s="28"/>
      <c r="J62" s="28"/>
      <c r="K62" s="28"/>
    </row>
    <row r="63" spans="1:11">
      <c r="B63" s="42" t="s">
        <v>103</v>
      </c>
      <c r="C63" s="53" t="s">
        <v>38</v>
      </c>
      <c r="D63" s="53" t="s">
        <v>296</v>
      </c>
      <c r="E63" s="55" t="s">
        <v>474</v>
      </c>
      <c r="F63" s="200" t="s">
        <v>296</v>
      </c>
      <c r="G63" s="201"/>
      <c r="H63" s="28"/>
      <c r="I63" s="28"/>
      <c r="J63" s="28"/>
      <c r="K63" s="28"/>
    </row>
    <row r="64" spans="1:11">
      <c r="B64" s="42" t="s">
        <v>505</v>
      </c>
      <c r="C64" s="53" t="s">
        <v>38</v>
      </c>
      <c r="D64" s="53" t="s">
        <v>296</v>
      </c>
      <c r="E64" s="55" t="s">
        <v>473</v>
      </c>
      <c r="F64" s="200" t="s">
        <v>296</v>
      </c>
      <c r="G64" s="201"/>
      <c r="H64" s="28"/>
      <c r="I64" s="28"/>
      <c r="J64" s="28"/>
      <c r="K64" s="28"/>
    </row>
    <row r="65" spans="1:11">
      <c r="B65" s="42" t="s">
        <v>506</v>
      </c>
      <c r="C65" s="53"/>
      <c r="D65" s="53" t="s">
        <v>296</v>
      </c>
      <c r="E65" s="55" t="s">
        <v>473</v>
      </c>
      <c r="F65" s="200" t="s">
        <v>296</v>
      </c>
      <c r="G65" s="201"/>
      <c r="H65" s="28"/>
      <c r="I65" s="28"/>
      <c r="J65" s="28"/>
      <c r="K65" s="28"/>
    </row>
    <row r="66" spans="1:11">
      <c r="A66" s="91">
        <v>1.2</v>
      </c>
      <c r="B66" s="92" t="s">
        <v>112</v>
      </c>
      <c r="C66" s="69"/>
      <c r="D66" s="69"/>
      <c r="E66" s="69"/>
      <c r="F66" s="69"/>
      <c r="G66" s="69"/>
      <c r="H66" s="69"/>
      <c r="I66" s="28"/>
      <c r="J66" s="28"/>
      <c r="K66" s="28"/>
    </row>
    <row r="67" spans="1:11">
      <c r="B67" s="42" t="s">
        <v>426</v>
      </c>
      <c r="C67" s="53"/>
      <c r="D67" s="28"/>
      <c r="E67" s="28"/>
      <c r="F67" s="28"/>
      <c r="G67" s="28"/>
      <c r="H67" s="28"/>
      <c r="I67" s="28"/>
      <c r="J67" s="28"/>
      <c r="K67" s="28"/>
    </row>
    <row r="68" spans="1:11">
      <c r="B68" s="42" t="s">
        <v>427</v>
      </c>
      <c r="C68" s="53"/>
      <c r="D68" s="28"/>
      <c r="E68" s="28"/>
      <c r="F68" s="28"/>
      <c r="G68" s="28"/>
      <c r="H68" s="28"/>
      <c r="I68" s="28"/>
      <c r="J68" s="28"/>
      <c r="K68" s="28"/>
    </row>
    <row r="69" spans="1:11">
      <c r="A69" s="91"/>
      <c r="B69" s="47"/>
      <c r="C69" s="88" t="s">
        <v>0</v>
      </c>
      <c r="D69" s="88" t="s">
        <v>1</v>
      </c>
      <c r="E69" s="88" t="s">
        <v>521</v>
      </c>
      <c r="F69" s="198" t="s">
        <v>111</v>
      </c>
      <c r="G69" s="199"/>
      <c r="H69" s="28"/>
      <c r="I69" s="28"/>
      <c r="J69" s="28"/>
      <c r="K69" s="28"/>
    </row>
    <row r="70" spans="1:11">
      <c r="B70" s="42" t="s">
        <v>93</v>
      </c>
      <c r="C70" s="53" t="s">
        <v>96</v>
      </c>
      <c r="D70" s="53" t="s">
        <v>296</v>
      </c>
      <c r="E70" s="55" t="s">
        <v>473</v>
      </c>
      <c r="F70" s="200"/>
      <c r="G70" s="201"/>
      <c r="H70" s="28"/>
      <c r="I70" s="28"/>
      <c r="J70" s="28"/>
      <c r="K70" s="28"/>
    </row>
    <row r="71" spans="1:11">
      <c r="B71" s="42" t="s">
        <v>94</v>
      </c>
      <c r="C71" s="53" t="s">
        <v>96</v>
      </c>
      <c r="D71" s="53" t="s">
        <v>296</v>
      </c>
      <c r="E71" s="55" t="s">
        <v>473</v>
      </c>
      <c r="F71" s="206" t="s">
        <v>543</v>
      </c>
      <c r="G71" s="207"/>
      <c r="H71" s="28"/>
      <c r="I71" s="28"/>
      <c r="J71" s="28"/>
      <c r="K71" s="28"/>
    </row>
    <row r="72" spans="1:11">
      <c r="B72" s="42" t="s">
        <v>297</v>
      </c>
      <c r="C72" s="53" t="s">
        <v>33</v>
      </c>
      <c r="D72" s="53" t="s">
        <v>5</v>
      </c>
      <c r="E72" s="55" t="s">
        <v>473</v>
      </c>
      <c r="F72" s="206" t="s">
        <v>543</v>
      </c>
      <c r="G72" s="207"/>
      <c r="H72" s="28"/>
      <c r="I72" s="28"/>
      <c r="J72" s="28"/>
      <c r="K72" s="28"/>
    </row>
    <row r="73" spans="1:11">
      <c r="B73" s="42" t="s">
        <v>498</v>
      </c>
      <c r="C73" s="53" t="s">
        <v>300</v>
      </c>
      <c r="D73" s="53" t="s">
        <v>5</v>
      </c>
      <c r="E73" s="55" t="s">
        <v>472</v>
      </c>
      <c r="F73" s="206"/>
      <c r="G73" s="207"/>
      <c r="H73" s="28"/>
      <c r="I73" s="28"/>
      <c r="J73" s="28"/>
      <c r="K73" s="28"/>
    </row>
    <row r="74" spans="1:11">
      <c r="B74" s="42" t="s">
        <v>282</v>
      </c>
      <c r="C74" s="53" t="s">
        <v>33</v>
      </c>
      <c r="D74" s="53" t="s">
        <v>5</v>
      </c>
      <c r="E74" s="55" t="s">
        <v>472</v>
      </c>
      <c r="F74" s="206" t="s">
        <v>574</v>
      </c>
      <c r="G74" s="207"/>
      <c r="H74" s="28"/>
      <c r="I74" s="28"/>
      <c r="J74" s="28"/>
      <c r="K74" s="28"/>
    </row>
    <row r="75" spans="1:11">
      <c r="B75" s="42" t="s">
        <v>484</v>
      </c>
      <c r="C75" s="53" t="s">
        <v>502</v>
      </c>
      <c r="D75" s="53" t="s">
        <v>5</v>
      </c>
      <c r="E75" s="55" t="s">
        <v>472</v>
      </c>
      <c r="F75" s="206"/>
      <c r="G75" s="207"/>
      <c r="H75" s="28"/>
      <c r="I75" s="28"/>
      <c r="J75" s="28"/>
      <c r="K75" s="28"/>
    </row>
    <row r="76" spans="1:11">
      <c r="B76" s="42" t="s">
        <v>166</v>
      </c>
      <c r="C76" s="53" t="s">
        <v>306</v>
      </c>
      <c r="D76" s="53" t="s">
        <v>5</v>
      </c>
      <c r="E76" s="55" t="s">
        <v>474</v>
      </c>
      <c r="F76" s="206"/>
      <c r="G76" s="207"/>
      <c r="H76" s="28"/>
      <c r="I76" s="28"/>
      <c r="J76" s="28"/>
      <c r="K76" s="28"/>
    </row>
    <row r="77" spans="1:11">
      <c r="B77" s="42" t="s">
        <v>168</v>
      </c>
      <c r="C77" s="53" t="s">
        <v>309</v>
      </c>
      <c r="D77" s="53" t="s">
        <v>5</v>
      </c>
      <c r="E77" s="55" t="s">
        <v>474</v>
      </c>
      <c r="F77" s="206"/>
      <c r="G77" s="207"/>
      <c r="H77" s="28"/>
      <c r="I77" s="28"/>
      <c r="J77" s="28"/>
      <c r="K77" s="28"/>
    </row>
    <row r="78" spans="1:11">
      <c r="A78" s="33"/>
      <c r="B78" s="42" t="s">
        <v>110</v>
      </c>
      <c r="C78" s="53" t="s">
        <v>113</v>
      </c>
      <c r="D78" s="53" t="s">
        <v>5</v>
      </c>
      <c r="E78" s="55" t="s">
        <v>474</v>
      </c>
      <c r="F78" s="206"/>
      <c r="G78" s="207"/>
      <c r="H78" s="28"/>
      <c r="I78" s="28"/>
      <c r="J78" s="28"/>
      <c r="K78" s="28"/>
    </row>
    <row r="79" spans="1:11">
      <c r="A79" s="33"/>
      <c r="B79" s="42" t="s">
        <v>117</v>
      </c>
      <c r="C79" s="53" t="s">
        <v>95</v>
      </c>
      <c r="D79" s="53" t="s">
        <v>5</v>
      </c>
      <c r="E79" s="55" t="s">
        <v>474</v>
      </c>
      <c r="F79" s="206"/>
      <c r="G79" s="207"/>
      <c r="H79" s="28"/>
      <c r="I79" s="28"/>
      <c r="J79" s="28"/>
      <c r="K79" s="28"/>
    </row>
    <row r="80" spans="1:11">
      <c r="A80" s="33"/>
      <c r="B80" s="42" t="s">
        <v>109</v>
      </c>
      <c r="C80" s="53" t="s">
        <v>113</v>
      </c>
      <c r="D80" s="53" t="s">
        <v>5</v>
      </c>
      <c r="E80" s="55" t="s">
        <v>474</v>
      </c>
      <c r="F80" s="206"/>
      <c r="G80" s="207"/>
      <c r="H80" s="28"/>
      <c r="I80" s="28"/>
      <c r="J80" s="28"/>
      <c r="K80" s="28"/>
    </row>
    <row r="81" spans="1:11">
      <c r="A81" s="33"/>
      <c r="B81" s="42" t="s">
        <v>117</v>
      </c>
      <c r="C81" s="53" t="s">
        <v>95</v>
      </c>
      <c r="D81" s="53" t="s">
        <v>5</v>
      </c>
      <c r="E81" s="55" t="s">
        <v>474</v>
      </c>
      <c r="F81" s="206"/>
      <c r="G81" s="207"/>
      <c r="H81" s="28"/>
      <c r="I81" s="28"/>
      <c r="J81" s="28"/>
      <c r="K81" s="28"/>
    </row>
    <row r="82" spans="1:11" ht="30" customHeight="1">
      <c r="A82" s="33"/>
      <c r="B82" s="57" t="s">
        <v>4</v>
      </c>
      <c r="C82" s="58" t="s">
        <v>241</v>
      </c>
      <c r="D82" s="53" t="s">
        <v>296</v>
      </c>
      <c r="E82" s="56" t="s">
        <v>473</v>
      </c>
      <c r="F82" s="203" t="s">
        <v>544</v>
      </c>
      <c r="G82" s="205"/>
      <c r="H82" s="28"/>
      <c r="I82" s="28"/>
      <c r="J82" s="28"/>
      <c r="K82" s="28"/>
    </row>
    <row r="83" spans="1:11">
      <c r="B83" s="42" t="s">
        <v>123</v>
      </c>
      <c r="C83" s="53" t="s">
        <v>317</v>
      </c>
      <c r="D83" s="53" t="s">
        <v>5</v>
      </c>
      <c r="E83" s="55" t="s">
        <v>474</v>
      </c>
      <c r="F83" s="206"/>
      <c r="G83" s="207"/>
      <c r="H83" s="28"/>
      <c r="I83" s="28"/>
      <c r="J83" s="28"/>
      <c r="K83" s="28"/>
    </row>
    <row r="84" spans="1:11">
      <c r="B84" s="42" t="s">
        <v>128</v>
      </c>
      <c r="C84" s="53" t="s">
        <v>318</v>
      </c>
      <c r="D84" s="53" t="s">
        <v>5</v>
      </c>
      <c r="E84" s="55" t="s">
        <v>474</v>
      </c>
      <c r="F84" s="206"/>
      <c r="G84" s="207"/>
      <c r="H84" s="28"/>
      <c r="I84" s="28"/>
      <c r="J84" s="28"/>
      <c r="K84" s="28"/>
    </row>
    <row r="85" spans="1:11">
      <c r="B85" s="42" t="s">
        <v>124</v>
      </c>
      <c r="C85" s="53" t="s">
        <v>322</v>
      </c>
      <c r="D85" s="53" t="s">
        <v>296</v>
      </c>
      <c r="E85" s="55" t="s">
        <v>474</v>
      </c>
      <c r="F85" s="206"/>
      <c r="G85" s="207"/>
      <c r="H85" s="28"/>
      <c r="I85" s="28"/>
      <c r="J85" s="28"/>
      <c r="K85" s="28"/>
    </row>
    <row r="86" spans="1:11">
      <c r="B86" s="42" t="s">
        <v>48</v>
      </c>
      <c r="C86" s="53" t="s">
        <v>321</v>
      </c>
      <c r="D86" s="53" t="s">
        <v>5</v>
      </c>
      <c r="E86" s="55" t="s">
        <v>474</v>
      </c>
      <c r="F86" s="206"/>
      <c r="G86" s="207"/>
      <c r="H86" s="28"/>
      <c r="I86" s="28"/>
      <c r="J86" s="28"/>
      <c r="K86" s="28"/>
    </row>
    <row r="87" spans="1:11">
      <c r="B87" s="42" t="s">
        <v>125</v>
      </c>
      <c r="C87" s="53"/>
      <c r="D87" s="53" t="s">
        <v>296</v>
      </c>
      <c r="E87" s="55" t="s">
        <v>474</v>
      </c>
      <c r="F87" s="206" t="s">
        <v>542</v>
      </c>
      <c r="G87" s="207"/>
      <c r="H87" s="28"/>
      <c r="I87" s="28"/>
      <c r="J87" s="28"/>
      <c r="K87" s="28"/>
    </row>
    <row r="88" spans="1:11">
      <c r="B88" s="42" t="s">
        <v>126</v>
      </c>
      <c r="C88" s="53" t="s">
        <v>326</v>
      </c>
      <c r="D88" s="53" t="s">
        <v>5</v>
      </c>
      <c r="E88" s="55" t="s">
        <v>474</v>
      </c>
      <c r="F88" s="206"/>
      <c r="G88" s="207"/>
      <c r="H88" s="28"/>
      <c r="I88" s="28"/>
      <c r="J88" s="28"/>
      <c r="K88" s="28"/>
    </row>
    <row r="89" spans="1:11">
      <c r="B89" s="42" t="s">
        <v>127</v>
      </c>
      <c r="C89" s="53" t="s">
        <v>330</v>
      </c>
      <c r="D89" s="53" t="s">
        <v>5</v>
      </c>
      <c r="E89" s="55" t="s">
        <v>474</v>
      </c>
      <c r="F89" s="206"/>
      <c r="G89" s="207"/>
      <c r="H89" s="28"/>
      <c r="I89" s="28"/>
      <c r="J89" s="28"/>
      <c r="K89" s="28"/>
    </row>
    <row r="90" spans="1:11" ht="45">
      <c r="B90" s="48" t="s">
        <v>224</v>
      </c>
      <c r="C90" s="212" t="s">
        <v>545</v>
      </c>
      <c r="D90" s="213"/>
      <c r="E90" s="213"/>
      <c r="F90" s="213"/>
      <c r="G90" s="214"/>
      <c r="H90" s="28"/>
      <c r="I90" s="28"/>
      <c r="J90" s="28"/>
      <c r="K90" s="28"/>
    </row>
    <row r="91" spans="1:11" ht="5.25" customHeight="1">
      <c r="B91" s="42"/>
      <c r="H91" s="28"/>
      <c r="I91" s="28"/>
      <c r="J91" s="28"/>
      <c r="K91" s="28"/>
    </row>
    <row r="92" spans="1:11">
      <c r="A92" s="86">
        <v>2</v>
      </c>
      <c r="B92" s="49" t="s">
        <v>188</v>
      </c>
      <c r="C92" s="88" t="s">
        <v>480</v>
      </c>
      <c r="D92" s="88" t="s">
        <v>1</v>
      </c>
      <c r="E92" s="88" t="s">
        <v>521</v>
      </c>
      <c r="F92" s="198" t="s">
        <v>111</v>
      </c>
      <c r="G92" s="199"/>
      <c r="H92" s="28"/>
      <c r="I92" s="28"/>
      <c r="J92" s="28"/>
      <c r="K92" s="28"/>
    </row>
    <row r="93" spans="1:11">
      <c r="B93" s="42" t="s">
        <v>189</v>
      </c>
      <c r="C93" s="63">
        <v>1</v>
      </c>
      <c r="D93" s="53" t="s">
        <v>5</v>
      </c>
      <c r="E93" s="55" t="s">
        <v>472</v>
      </c>
      <c r="F93" s="200"/>
      <c r="G93" s="201"/>
      <c r="H93" s="28"/>
      <c r="I93" s="28"/>
      <c r="J93" s="28"/>
      <c r="K93" s="28"/>
    </row>
    <row r="94" spans="1:11">
      <c r="B94" s="42" t="s">
        <v>190</v>
      </c>
      <c r="C94" s="63">
        <v>1</v>
      </c>
      <c r="D94" s="53" t="s">
        <v>5</v>
      </c>
      <c r="E94" s="55" t="s">
        <v>472</v>
      </c>
      <c r="F94" s="200"/>
      <c r="G94" s="201"/>
      <c r="H94" s="28"/>
      <c r="I94" s="28"/>
      <c r="J94" s="28"/>
      <c r="K94" s="28"/>
    </row>
    <row r="95" spans="1:11">
      <c r="B95" s="42" t="s">
        <v>191</v>
      </c>
      <c r="C95" s="63">
        <v>1</v>
      </c>
      <c r="D95" s="53" t="s">
        <v>5</v>
      </c>
      <c r="E95" s="55" t="s">
        <v>472</v>
      </c>
      <c r="F95" s="200"/>
      <c r="G95" s="201"/>
      <c r="H95" s="28"/>
      <c r="I95" s="28"/>
      <c r="J95" s="28"/>
      <c r="K95" s="28"/>
    </row>
    <row r="96" spans="1:11">
      <c r="B96" s="50" t="s">
        <v>187</v>
      </c>
      <c r="C96" s="63" t="s">
        <v>333</v>
      </c>
      <c r="D96" s="53" t="s">
        <v>5</v>
      </c>
      <c r="E96" s="55" t="s">
        <v>474</v>
      </c>
      <c r="F96" s="200"/>
      <c r="G96" s="201"/>
      <c r="H96" s="28"/>
      <c r="I96" s="28"/>
      <c r="J96" s="28"/>
      <c r="K96" s="28"/>
    </row>
    <row r="97" spans="1:11">
      <c r="B97" s="50" t="s">
        <v>192</v>
      </c>
      <c r="C97" s="63" t="s">
        <v>337</v>
      </c>
      <c r="D97" s="53" t="s">
        <v>5</v>
      </c>
      <c r="E97" s="55" t="s">
        <v>472</v>
      </c>
      <c r="F97" s="200"/>
      <c r="G97" s="201"/>
      <c r="H97" s="28"/>
      <c r="I97" s="28"/>
      <c r="J97" s="28"/>
      <c r="K97" s="28"/>
    </row>
    <row r="98" spans="1:11" ht="27.75" customHeight="1">
      <c r="B98" s="57" t="s">
        <v>143</v>
      </c>
      <c r="C98" s="58" t="s">
        <v>516</v>
      </c>
      <c r="D98" s="58" t="s">
        <v>5</v>
      </c>
      <c r="E98" s="56" t="s">
        <v>473</v>
      </c>
      <c r="F98" s="203" t="s">
        <v>546</v>
      </c>
      <c r="G98" s="205"/>
      <c r="H98" s="28"/>
      <c r="I98" s="28"/>
      <c r="J98" s="28"/>
      <c r="K98" s="28"/>
    </row>
    <row r="99" spans="1:11">
      <c r="B99" s="42" t="s">
        <v>484</v>
      </c>
      <c r="C99" s="63" t="s">
        <v>502</v>
      </c>
      <c r="D99" s="53" t="s">
        <v>5</v>
      </c>
      <c r="E99" s="55" t="s">
        <v>474</v>
      </c>
      <c r="F99" s="200"/>
      <c r="G99" s="201"/>
      <c r="H99" s="28"/>
      <c r="I99" s="28"/>
      <c r="J99" s="28"/>
      <c r="K99" s="28"/>
    </row>
    <row r="100" spans="1:11" ht="45">
      <c r="B100" s="48" t="s">
        <v>224</v>
      </c>
      <c r="C100" s="200"/>
      <c r="D100" s="202"/>
      <c r="E100" s="202"/>
      <c r="F100" s="202"/>
      <c r="G100" s="201"/>
      <c r="H100" s="28"/>
      <c r="I100" s="28"/>
      <c r="J100" s="28"/>
      <c r="K100" s="28"/>
    </row>
    <row r="101" spans="1:11" ht="4.5" customHeight="1">
      <c r="H101" s="28"/>
      <c r="I101" s="28"/>
      <c r="J101" s="28"/>
      <c r="K101" s="28"/>
    </row>
    <row r="102" spans="1:11">
      <c r="A102" s="86">
        <v>3</v>
      </c>
      <c r="B102" s="87" t="s">
        <v>195</v>
      </c>
      <c r="C102" s="88" t="s">
        <v>0</v>
      </c>
      <c r="D102" s="88" t="s">
        <v>1</v>
      </c>
      <c r="E102" s="88" t="s">
        <v>521</v>
      </c>
      <c r="F102" s="198" t="s">
        <v>111</v>
      </c>
      <c r="G102" s="199"/>
      <c r="H102" s="28"/>
      <c r="I102" s="28"/>
      <c r="J102" s="28"/>
      <c r="K102" s="28"/>
    </row>
    <row r="103" spans="1:11">
      <c r="A103" s="86"/>
      <c r="B103" s="42" t="s">
        <v>509</v>
      </c>
      <c r="C103" s="63" t="s">
        <v>512</v>
      </c>
      <c r="D103" s="53" t="s">
        <v>296</v>
      </c>
      <c r="E103" s="55" t="s">
        <v>474</v>
      </c>
      <c r="F103" s="200"/>
      <c r="G103" s="201"/>
      <c r="H103" s="28"/>
      <c r="I103" s="28"/>
      <c r="J103" s="28"/>
      <c r="K103" s="28"/>
    </row>
    <row r="104" spans="1:11">
      <c r="B104" s="42" t="s">
        <v>197</v>
      </c>
      <c r="C104" s="63">
        <v>1</v>
      </c>
      <c r="D104" s="53" t="s">
        <v>5</v>
      </c>
      <c r="E104" s="55" t="s">
        <v>472</v>
      </c>
      <c r="F104" s="200"/>
      <c r="G104" s="201"/>
      <c r="H104" s="28"/>
      <c r="I104" s="28"/>
      <c r="J104" s="28"/>
      <c r="K104" s="28"/>
    </row>
    <row r="105" spans="1:11">
      <c r="B105" s="42" t="s">
        <v>196</v>
      </c>
      <c r="C105" s="63">
        <v>0</v>
      </c>
      <c r="D105" s="53" t="s">
        <v>296</v>
      </c>
      <c r="E105" s="55" t="s">
        <v>472</v>
      </c>
      <c r="F105" s="200"/>
      <c r="G105" s="201"/>
      <c r="H105" s="28"/>
      <c r="I105" s="28"/>
      <c r="J105" s="28"/>
      <c r="K105" s="28"/>
    </row>
    <row r="106" spans="1:11">
      <c r="B106" s="50" t="s">
        <v>187</v>
      </c>
      <c r="C106" s="63" t="s">
        <v>333</v>
      </c>
      <c r="D106" s="53" t="s">
        <v>5</v>
      </c>
      <c r="E106" s="55" t="s">
        <v>474</v>
      </c>
      <c r="F106" s="200"/>
      <c r="G106" s="201"/>
      <c r="H106" s="28"/>
      <c r="I106" s="28"/>
      <c r="J106" s="28"/>
      <c r="K106" s="28"/>
    </row>
    <row r="107" spans="1:11">
      <c r="B107" s="50" t="s">
        <v>192</v>
      </c>
      <c r="C107" s="63" t="s">
        <v>340</v>
      </c>
      <c r="D107" s="53" t="s">
        <v>6</v>
      </c>
      <c r="E107" s="55" t="s">
        <v>474</v>
      </c>
      <c r="F107" s="200"/>
      <c r="G107" s="201"/>
      <c r="H107" s="28"/>
      <c r="I107" s="28"/>
      <c r="J107" s="28"/>
      <c r="K107" s="28"/>
    </row>
    <row r="108" spans="1:11" s="28" customFormat="1">
      <c r="A108" s="33"/>
      <c r="B108" s="50" t="s">
        <v>213</v>
      </c>
      <c r="C108" s="63" t="s">
        <v>341</v>
      </c>
      <c r="D108" s="53" t="s">
        <v>5</v>
      </c>
      <c r="E108" s="55" t="s">
        <v>474</v>
      </c>
      <c r="F108" s="200"/>
      <c r="G108" s="201"/>
    </row>
    <row r="109" spans="1:11">
      <c r="B109" s="50" t="s">
        <v>182</v>
      </c>
      <c r="C109" s="63" t="s">
        <v>198</v>
      </c>
      <c r="D109" s="53" t="s">
        <v>5</v>
      </c>
      <c r="E109" s="55" t="s">
        <v>474</v>
      </c>
      <c r="F109" s="200"/>
      <c r="G109" s="201"/>
      <c r="H109" s="28"/>
      <c r="I109" s="28"/>
      <c r="J109" s="28"/>
      <c r="K109" s="28"/>
    </row>
    <row r="110" spans="1:11">
      <c r="B110" s="42" t="s">
        <v>78</v>
      </c>
      <c r="C110" s="63" t="s">
        <v>519</v>
      </c>
      <c r="D110" s="53" t="s">
        <v>296</v>
      </c>
      <c r="E110" s="55" t="s">
        <v>474</v>
      </c>
      <c r="F110" s="206" t="s">
        <v>519</v>
      </c>
      <c r="G110" s="207"/>
      <c r="H110" s="28"/>
      <c r="I110" s="28"/>
      <c r="J110" s="28"/>
      <c r="K110" s="28"/>
    </row>
    <row r="111" spans="1:11" ht="30.75" customHeight="1">
      <c r="B111" s="60" t="s">
        <v>143</v>
      </c>
      <c r="C111" s="61" t="s">
        <v>332</v>
      </c>
      <c r="D111" s="61" t="s">
        <v>5</v>
      </c>
      <c r="E111" s="62" t="s">
        <v>473</v>
      </c>
      <c r="F111" s="210" t="s">
        <v>547</v>
      </c>
      <c r="G111" s="211"/>
      <c r="H111" s="28"/>
      <c r="I111" s="28"/>
      <c r="J111" s="28"/>
      <c r="K111" s="28"/>
    </row>
    <row r="112" spans="1:11">
      <c r="B112" s="42" t="s">
        <v>484</v>
      </c>
      <c r="C112" s="63" t="s">
        <v>502</v>
      </c>
      <c r="D112" s="53" t="s">
        <v>5</v>
      </c>
      <c r="E112" s="55" t="s">
        <v>474</v>
      </c>
      <c r="F112" s="200"/>
      <c r="G112" s="201"/>
      <c r="H112" s="28"/>
      <c r="I112" s="28"/>
      <c r="J112" s="28"/>
      <c r="K112" s="28"/>
    </row>
    <row r="113" spans="1:11" ht="45">
      <c r="B113" s="48" t="s">
        <v>224</v>
      </c>
      <c r="C113" s="200"/>
      <c r="D113" s="202"/>
      <c r="E113" s="202"/>
      <c r="F113" s="202"/>
      <c r="G113" s="201"/>
      <c r="H113" s="28"/>
      <c r="I113" s="28"/>
      <c r="J113" s="28"/>
      <c r="K113" s="28"/>
    </row>
    <row r="114" spans="1:11" ht="3.75" customHeight="1">
      <c r="H114" s="28"/>
      <c r="I114" s="28"/>
      <c r="J114" s="28"/>
      <c r="K114" s="28"/>
    </row>
    <row r="115" spans="1:11">
      <c r="A115" s="86">
        <v>4</v>
      </c>
      <c r="B115" s="93" t="s">
        <v>129</v>
      </c>
      <c r="C115" s="88" t="s">
        <v>0</v>
      </c>
      <c r="D115" s="88" t="s">
        <v>1</v>
      </c>
      <c r="E115" s="88" t="s">
        <v>521</v>
      </c>
      <c r="F115" s="198" t="s">
        <v>111</v>
      </c>
      <c r="G115" s="199"/>
      <c r="H115" s="28"/>
      <c r="I115" s="28"/>
      <c r="J115" s="28"/>
      <c r="K115" s="28"/>
    </row>
    <row r="116" spans="1:11">
      <c r="A116" s="94"/>
      <c r="B116" s="50" t="s">
        <v>170</v>
      </c>
      <c r="C116" s="53" t="s">
        <v>172</v>
      </c>
      <c r="D116" s="53" t="s">
        <v>6</v>
      </c>
      <c r="E116" s="55" t="s">
        <v>474</v>
      </c>
      <c r="F116" s="206" t="s">
        <v>548</v>
      </c>
      <c r="G116" s="207"/>
      <c r="H116" s="28"/>
      <c r="I116" s="28"/>
      <c r="J116" s="28"/>
      <c r="K116" s="28"/>
    </row>
    <row r="117" spans="1:11">
      <c r="A117" s="94"/>
      <c r="B117" s="50" t="s">
        <v>178</v>
      </c>
      <c r="C117" s="53" t="s">
        <v>180</v>
      </c>
      <c r="D117" s="53" t="s">
        <v>5</v>
      </c>
      <c r="E117" s="55" t="s">
        <v>474</v>
      </c>
      <c r="F117" s="206"/>
      <c r="G117" s="207"/>
      <c r="H117" s="28"/>
      <c r="I117" s="28"/>
      <c r="J117" s="28"/>
      <c r="K117" s="28"/>
    </row>
    <row r="118" spans="1:11">
      <c r="A118" s="94"/>
      <c r="B118" s="50" t="s">
        <v>181</v>
      </c>
      <c r="C118" s="53"/>
      <c r="D118" s="53" t="s">
        <v>296</v>
      </c>
      <c r="E118" s="55" t="s">
        <v>474</v>
      </c>
      <c r="F118" s="206" t="s">
        <v>549</v>
      </c>
      <c r="G118" s="207"/>
      <c r="H118" s="28"/>
      <c r="I118" s="28"/>
      <c r="J118" s="28"/>
      <c r="K118" s="28"/>
    </row>
    <row r="119" spans="1:11">
      <c r="A119" s="94"/>
      <c r="B119" s="50" t="s">
        <v>182</v>
      </c>
      <c r="C119" s="53"/>
      <c r="D119" s="53" t="s">
        <v>296</v>
      </c>
      <c r="E119" s="55" t="s">
        <v>474</v>
      </c>
      <c r="F119" s="206" t="s">
        <v>549</v>
      </c>
      <c r="G119" s="207"/>
      <c r="H119" s="28"/>
      <c r="I119" s="28"/>
      <c r="J119" s="28"/>
      <c r="K119" s="28"/>
    </row>
    <row r="120" spans="1:11">
      <c r="B120" s="50" t="s">
        <v>187</v>
      </c>
      <c r="C120" s="53" t="s">
        <v>333</v>
      </c>
      <c r="D120" s="53" t="s">
        <v>5</v>
      </c>
      <c r="E120" s="55" t="s">
        <v>474</v>
      </c>
      <c r="F120" s="206"/>
      <c r="G120" s="207"/>
      <c r="H120" s="28"/>
      <c r="I120" s="28"/>
      <c r="J120" s="28"/>
      <c r="K120" s="28"/>
    </row>
    <row r="121" spans="1:11" ht="24.75" customHeight="1">
      <c r="B121" s="64" t="s">
        <v>192</v>
      </c>
      <c r="C121" s="61" t="s">
        <v>337</v>
      </c>
      <c r="D121" s="61" t="s">
        <v>5</v>
      </c>
      <c r="E121" s="62" t="s">
        <v>474</v>
      </c>
      <c r="F121" s="203" t="s">
        <v>550</v>
      </c>
      <c r="G121" s="205"/>
      <c r="H121" s="28"/>
      <c r="I121" s="28"/>
      <c r="J121" s="28"/>
      <c r="K121" s="28"/>
    </row>
    <row r="122" spans="1:11">
      <c r="B122" s="42" t="s">
        <v>143</v>
      </c>
      <c r="C122" s="53" t="s">
        <v>332</v>
      </c>
      <c r="D122" s="53" t="s">
        <v>296</v>
      </c>
      <c r="E122" s="55" t="s">
        <v>473</v>
      </c>
      <c r="F122" s="206" t="s">
        <v>551</v>
      </c>
      <c r="G122" s="207"/>
      <c r="H122" s="28"/>
      <c r="I122" s="28"/>
      <c r="J122" s="28"/>
      <c r="K122" s="28"/>
    </row>
    <row r="123" spans="1:11">
      <c r="A123" s="94"/>
      <c r="B123" s="50" t="s">
        <v>209</v>
      </c>
      <c r="C123" s="53" t="s">
        <v>359</v>
      </c>
      <c r="D123" s="53" t="s">
        <v>5</v>
      </c>
      <c r="E123" s="55" t="s">
        <v>472</v>
      </c>
      <c r="F123" s="206"/>
      <c r="G123" s="207"/>
      <c r="H123" s="28"/>
      <c r="I123" s="28"/>
      <c r="J123" s="28"/>
      <c r="K123" s="28"/>
    </row>
    <row r="124" spans="1:11">
      <c r="A124" s="94"/>
      <c r="B124" s="50" t="s">
        <v>356</v>
      </c>
      <c r="C124" s="53" t="s">
        <v>214</v>
      </c>
      <c r="D124" s="53" t="s">
        <v>5</v>
      </c>
      <c r="E124" s="55" t="s">
        <v>474</v>
      </c>
      <c r="F124" s="206"/>
      <c r="G124" s="207"/>
      <c r="H124" s="28"/>
      <c r="I124" s="28"/>
      <c r="J124" s="28"/>
      <c r="K124" s="28"/>
    </row>
    <row r="125" spans="1:11">
      <c r="A125" s="94"/>
      <c r="B125" s="50" t="s">
        <v>211</v>
      </c>
      <c r="C125" s="63">
        <v>3</v>
      </c>
      <c r="D125" s="53" t="s">
        <v>5</v>
      </c>
      <c r="E125" s="55" t="s">
        <v>474</v>
      </c>
      <c r="F125" s="206"/>
      <c r="G125" s="207"/>
      <c r="H125" s="28"/>
      <c r="I125" s="28"/>
      <c r="J125" s="28"/>
      <c r="K125" s="28"/>
    </row>
    <row r="126" spans="1:11">
      <c r="A126" s="94"/>
      <c r="B126" s="50" t="s">
        <v>212</v>
      </c>
      <c r="C126" s="63">
        <v>6</v>
      </c>
      <c r="D126" s="53" t="s">
        <v>5</v>
      </c>
      <c r="E126" s="55" t="s">
        <v>474</v>
      </c>
      <c r="F126" s="206"/>
      <c r="G126" s="207"/>
      <c r="H126" s="28"/>
      <c r="I126" s="28"/>
      <c r="J126" s="28"/>
      <c r="K126" s="28"/>
    </row>
    <row r="127" spans="1:11">
      <c r="A127" s="94"/>
      <c r="B127" s="42" t="s">
        <v>484</v>
      </c>
      <c r="C127" s="63" t="s">
        <v>502</v>
      </c>
      <c r="D127" s="53" t="s">
        <v>5</v>
      </c>
      <c r="E127" s="55" t="s">
        <v>473</v>
      </c>
      <c r="F127" s="206"/>
      <c r="G127" s="207"/>
      <c r="H127" s="28"/>
      <c r="I127" s="28"/>
      <c r="J127" s="28"/>
      <c r="K127" s="28"/>
    </row>
    <row r="128" spans="1:11" ht="45">
      <c r="A128" s="94"/>
      <c r="B128" s="48" t="s">
        <v>224</v>
      </c>
      <c r="C128" s="200"/>
      <c r="D128" s="202"/>
      <c r="E128" s="202"/>
      <c r="F128" s="202"/>
      <c r="G128" s="201"/>
      <c r="H128" s="28"/>
      <c r="I128" s="28"/>
      <c r="J128" s="28"/>
      <c r="K128" s="28"/>
    </row>
    <row r="129" spans="1:11" ht="5.25" customHeight="1">
      <c r="H129" s="28"/>
      <c r="I129" s="28"/>
      <c r="J129" s="28"/>
      <c r="K129" s="28"/>
    </row>
    <row r="130" spans="1:11">
      <c r="A130" s="95">
        <v>4.0999999999999996</v>
      </c>
      <c r="B130" s="96" t="s">
        <v>208</v>
      </c>
      <c r="C130" s="88" t="s">
        <v>199</v>
      </c>
      <c r="D130" s="88" t="s">
        <v>194</v>
      </c>
      <c r="E130" s="88" t="s">
        <v>200</v>
      </c>
      <c r="F130" s="88" t="s">
        <v>201</v>
      </c>
      <c r="G130" s="88" t="s">
        <v>202</v>
      </c>
      <c r="H130" s="88" t="s">
        <v>143</v>
      </c>
      <c r="I130" s="88" t="s">
        <v>1</v>
      </c>
      <c r="J130" s="88" t="s">
        <v>521</v>
      </c>
      <c r="K130" s="88" t="s">
        <v>111</v>
      </c>
    </row>
    <row r="131" spans="1:11">
      <c r="B131" s="27" t="s">
        <v>130</v>
      </c>
      <c r="C131" s="59">
        <v>1</v>
      </c>
      <c r="D131" s="59">
        <v>1</v>
      </c>
      <c r="E131" s="59">
        <v>0</v>
      </c>
      <c r="F131" s="53" t="s">
        <v>205</v>
      </c>
      <c r="G131" s="53" t="s">
        <v>95</v>
      </c>
      <c r="H131" s="53" t="s">
        <v>96</v>
      </c>
      <c r="I131" s="53" t="s">
        <v>5</v>
      </c>
      <c r="J131" s="55" t="s">
        <v>473</v>
      </c>
      <c r="K131" s="97" t="s">
        <v>143</v>
      </c>
    </row>
    <row r="132" spans="1:11">
      <c r="B132" s="27" t="s">
        <v>133</v>
      </c>
      <c r="C132" s="59">
        <v>2</v>
      </c>
      <c r="D132" s="59">
        <v>2</v>
      </c>
      <c r="E132" s="59">
        <v>0</v>
      </c>
      <c r="F132" s="53" t="s">
        <v>206</v>
      </c>
      <c r="G132" s="53" t="s">
        <v>95</v>
      </c>
      <c r="H132" s="53" t="s">
        <v>96</v>
      </c>
      <c r="I132" s="53" t="s">
        <v>5</v>
      </c>
      <c r="J132" s="55" t="s">
        <v>473</v>
      </c>
      <c r="K132" s="97" t="s">
        <v>143</v>
      </c>
    </row>
    <row r="133" spans="1:11">
      <c r="B133" s="27" t="s">
        <v>348</v>
      </c>
      <c r="C133" s="59">
        <v>1</v>
      </c>
      <c r="D133" s="59">
        <v>1</v>
      </c>
      <c r="E133" s="59">
        <v>0</v>
      </c>
      <c r="F133" s="53" t="s">
        <v>33</v>
      </c>
      <c r="G133" s="53" t="s">
        <v>95</v>
      </c>
      <c r="H133" s="53" t="s">
        <v>96</v>
      </c>
      <c r="I133" s="53" t="s">
        <v>5</v>
      </c>
      <c r="J133" s="55" t="s">
        <v>473</v>
      </c>
      <c r="K133" s="97" t="s">
        <v>552</v>
      </c>
    </row>
    <row r="134" spans="1:11">
      <c r="B134" s="27" t="s">
        <v>349</v>
      </c>
      <c r="C134" s="59">
        <v>0</v>
      </c>
      <c r="D134" s="59">
        <v>0</v>
      </c>
      <c r="E134" s="59">
        <v>0</v>
      </c>
      <c r="F134" s="53"/>
      <c r="G134" s="53"/>
      <c r="H134" s="53"/>
      <c r="I134" s="53" t="s">
        <v>296</v>
      </c>
      <c r="J134" s="55" t="s">
        <v>473</v>
      </c>
      <c r="K134" s="97" t="s">
        <v>578</v>
      </c>
    </row>
    <row r="135" spans="1:11">
      <c r="B135" s="27" t="s">
        <v>135</v>
      </c>
      <c r="C135" s="59">
        <v>0</v>
      </c>
      <c r="D135" s="59">
        <v>0</v>
      </c>
      <c r="E135" s="59">
        <v>0</v>
      </c>
      <c r="F135" s="53"/>
      <c r="G135" s="53"/>
      <c r="H135" s="53"/>
      <c r="I135" s="53" t="s">
        <v>296</v>
      </c>
      <c r="J135" s="55" t="s">
        <v>473</v>
      </c>
      <c r="K135" s="97" t="s">
        <v>578</v>
      </c>
    </row>
    <row r="136" spans="1:11">
      <c r="B136" s="27" t="s">
        <v>513</v>
      </c>
      <c r="C136" s="59">
        <v>0</v>
      </c>
      <c r="D136" s="59">
        <v>0</v>
      </c>
      <c r="E136" s="59">
        <v>0</v>
      </c>
      <c r="F136" s="53"/>
      <c r="G136" s="53"/>
      <c r="H136" s="53"/>
      <c r="I136" s="53" t="s">
        <v>296</v>
      </c>
      <c r="J136" s="55" t="s">
        <v>473</v>
      </c>
      <c r="K136" s="97" t="s">
        <v>578</v>
      </c>
    </row>
    <row r="137" spans="1:11">
      <c r="B137" s="27" t="s">
        <v>514</v>
      </c>
      <c r="C137" s="59">
        <v>0</v>
      </c>
      <c r="D137" s="59">
        <v>0</v>
      </c>
      <c r="E137" s="59">
        <v>0</v>
      </c>
      <c r="F137" s="53"/>
      <c r="G137" s="53"/>
      <c r="H137" s="53"/>
      <c r="I137" s="53" t="s">
        <v>296</v>
      </c>
      <c r="J137" s="55" t="s">
        <v>473</v>
      </c>
      <c r="K137" s="97" t="s">
        <v>578</v>
      </c>
    </row>
    <row r="138" spans="1:11">
      <c r="B138" s="27" t="s">
        <v>136</v>
      </c>
      <c r="C138" s="59">
        <v>0</v>
      </c>
      <c r="D138" s="59">
        <v>0</v>
      </c>
      <c r="E138" s="59">
        <v>0</v>
      </c>
      <c r="F138" s="53"/>
      <c r="G138" s="53"/>
      <c r="H138" s="53"/>
      <c r="I138" s="53" t="s">
        <v>296</v>
      </c>
      <c r="J138" s="55" t="s">
        <v>473</v>
      </c>
      <c r="K138" s="97" t="s">
        <v>578</v>
      </c>
    </row>
    <row r="139" spans="1:11">
      <c r="B139" s="27" t="s">
        <v>137</v>
      </c>
      <c r="C139" s="59">
        <v>0</v>
      </c>
      <c r="D139" s="59">
        <v>0</v>
      </c>
      <c r="E139" s="59">
        <v>0</v>
      </c>
      <c r="F139" s="53"/>
      <c r="G139" s="53"/>
      <c r="H139" s="53"/>
      <c r="I139" s="53" t="s">
        <v>296</v>
      </c>
      <c r="J139" s="55" t="s">
        <v>473</v>
      </c>
      <c r="K139" s="97" t="s">
        <v>578</v>
      </c>
    </row>
    <row r="140" spans="1:11">
      <c r="B140" s="27" t="s">
        <v>138</v>
      </c>
      <c r="C140" s="59">
        <v>0</v>
      </c>
      <c r="D140" s="59">
        <v>0</v>
      </c>
      <c r="E140" s="59">
        <v>0</v>
      </c>
      <c r="F140" s="53"/>
      <c r="G140" s="53"/>
      <c r="H140" s="53"/>
      <c r="I140" s="53" t="s">
        <v>296</v>
      </c>
      <c r="J140" s="55" t="s">
        <v>473</v>
      </c>
      <c r="K140" s="97" t="s">
        <v>578</v>
      </c>
    </row>
    <row r="141" spans="1:11">
      <c r="B141" s="27" t="s">
        <v>139</v>
      </c>
      <c r="C141" s="59">
        <v>0</v>
      </c>
      <c r="D141" s="59">
        <v>0</v>
      </c>
      <c r="E141" s="59">
        <v>0</v>
      </c>
      <c r="F141" s="53"/>
      <c r="G141" s="53"/>
      <c r="H141" s="53"/>
      <c r="I141" s="53" t="s">
        <v>296</v>
      </c>
      <c r="J141" s="55" t="s">
        <v>473</v>
      </c>
      <c r="K141" s="97" t="s">
        <v>578</v>
      </c>
    </row>
    <row r="142" spans="1:11">
      <c r="B142" s="27" t="s">
        <v>140</v>
      </c>
      <c r="C142" s="59">
        <v>0</v>
      </c>
      <c r="D142" s="59">
        <v>0</v>
      </c>
      <c r="E142" s="59">
        <v>0</v>
      </c>
      <c r="F142" s="53"/>
      <c r="G142" s="53"/>
      <c r="H142" s="53"/>
      <c r="I142" s="53" t="s">
        <v>296</v>
      </c>
      <c r="J142" s="55" t="s">
        <v>473</v>
      </c>
      <c r="K142" s="97" t="s">
        <v>578</v>
      </c>
    </row>
    <row r="143" spans="1:11">
      <c r="B143" s="27" t="s">
        <v>141</v>
      </c>
      <c r="C143" s="59">
        <v>0</v>
      </c>
      <c r="D143" s="59">
        <v>0</v>
      </c>
      <c r="E143" s="59">
        <v>0</v>
      </c>
      <c r="F143" s="53"/>
      <c r="G143" s="53"/>
      <c r="H143" s="53"/>
      <c r="I143" s="53" t="s">
        <v>296</v>
      </c>
      <c r="J143" s="55" t="s">
        <v>473</v>
      </c>
      <c r="K143" s="97" t="s">
        <v>578</v>
      </c>
    </row>
    <row r="144" spans="1:11">
      <c r="B144" s="27" t="s">
        <v>203</v>
      </c>
      <c r="C144" s="59">
        <v>0</v>
      </c>
      <c r="D144" s="59">
        <v>0</v>
      </c>
      <c r="E144" s="59">
        <v>0</v>
      </c>
      <c r="F144" s="53"/>
      <c r="G144" s="53"/>
      <c r="H144" s="53"/>
      <c r="I144" s="53" t="s">
        <v>296</v>
      </c>
      <c r="J144" s="55" t="s">
        <v>473</v>
      </c>
      <c r="K144" s="97" t="s">
        <v>578</v>
      </c>
    </row>
    <row r="145" spans="1:11">
      <c r="B145" s="27" t="s">
        <v>484</v>
      </c>
      <c r="C145" s="63" t="s">
        <v>502</v>
      </c>
      <c r="D145" s="59">
        <v>0</v>
      </c>
      <c r="E145" s="59">
        <v>0</v>
      </c>
      <c r="F145" s="54"/>
      <c r="G145" s="54"/>
      <c r="H145" s="53"/>
      <c r="I145" s="53" t="s">
        <v>5</v>
      </c>
      <c r="J145" s="55" t="s">
        <v>473</v>
      </c>
      <c r="K145" s="97"/>
    </row>
    <row r="146" spans="1:11" ht="4.5" customHeight="1"/>
    <row r="147" spans="1:11">
      <c r="A147" s="86">
        <v>5</v>
      </c>
      <c r="B147" s="93" t="s">
        <v>222</v>
      </c>
      <c r="C147" s="88" t="s">
        <v>0</v>
      </c>
      <c r="D147" s="88" t="s">
        <v>1</v>
      </c>
      <c r="E147" s="88" t="s">
        <v>521</v>
      </c>
      <c r="F147" s="198" t="s">
        <v>111</v>
      </c>
      <c r="G147" s="199"/>
      <c r="H147" s="28"/>
      <c r="I147" s="28"/>
      <c r="J147" s="28"/>
      <c r="K147" s="28"/>
    </row>
    <row r="148" spans="1:11">
      <c r="A148" s="94"/>
      <c r="B148" s="50" t="s">
        <v>170</v>
      </c>
      <c r="C148" s="53" t="s">
        <v>172</v>
      </c>
      <c r="D148" s="53" t="s">
        <v>6</v>
      </c>
      <c r="E148" s="55" t="s">
        <v>473</v>
      </c>
      <c r="F148" s="206" t="s">
        <v>553</v>
      </c>
      <c r="G148" s="207"/>
      <c r="H148" s="28"/>
      <c r="I148" s="28"/>
      <c r="J148" s="28"/>
      <c r="K148" s="28"/>
    </row>
    <row r="149" spans="1:11">
      <c r="A149" s="94"/>
      <c r="B149" s="50" t="s">
        <v>178</v>
      </c>
      <c r="C149" s="53" t="s">
        <v>180</v>
      </c>
      <c r="D149" s="53" t="s">
        <v>5</v>
      </c>
      <c r="E149" s="55" t="s">
        <v>474</v>
      </c>
      <c r="F149" s="206"/>
      <c r="G149" s="207"/>
      <c r="H149" s="28"/>
      <c r="I149" s="28"/>
      <c r="J149" s="28"/>
      <c r="K149" s="28"/>
    </row>
    <row r="150" spans="1:11">
      <c r="A150" s="94"/>
      <c r="B150" s="50" t="s">
        <v>181</v>
      </c>
      <c r="C150" s="53" t="s">
        <v>33</v>
      </c>
      <c r="D150" s="53" t="s">
        <v>296</v>
      </c>
      <c r="E150" s="55" t="s">
        <v>474</v>
      </c>
      <c r="F150" s="206"/>
      <c r="G150" s="207"/>
      <c r="H150" s="28"/>
      <c r="I150" s="28"/>
      <c r="J150" s="28"/>
      <c r="K150" s="28"/>
    </row>
    <row r="151" spans="1:11">
      <c r="A151" s="94"/>
      <c r="B151" s="50" t="s">
        <v>182</v>
      </c>
      <c r="C151" s="53" t="s">
        <v>183</v>
      </c>
      <c r="D151" s="53" t="s">
        <v>6</v>
      </c>
      <c r="E151" s="55" t="s">
        <v>474</v>
      </c>
      <c r="F151" s="206"/>
      <c r="G151" s="207"/>
      <c r="H151" s="28"/>
      <c r="I151" s="28"/>
      <c r="J151" s="28"/>
      <c r="K151" s="28"/>
    </row>
    <row r="152" spans="1:11">
      <c r="B152" s="50" t="s">
        <v>187</v>
      </c>
      <c r="C152" s="53" t="s">
        <v>333</v>
      </c>
      <c r="D152" s="53" t="s">
        <v>5</v>
      </c>
      <c r="E152" s="55" t="s">
        <v>474</v>
      </c>
      <c r="F152" s="206"/>
      <c r="G152" s="207"/>
      <c r="H152" s="28"/>
      <c r="I152" s="28"/>
      <c r="J152" s="28"/>
      <c r="K152" s="28"/>
    </row>
    <row r="153" spans="1:11">
      <c r="B153" s="50" t="s">
        <v>192</v>
      </c>
      <c r="C153" s="53" t="s">
        <v>337</v>
      </c>
      <c r="D153" s="53" t="s">
        <v>5</v>
      </c>
      <c r="E153" s="55" t="s">
        <v>472</v>
      </c>
      <c r="F153" s="206" t="s">
        <v>554</v>
      </c>
      <c r="G153" s="207"/>
      <c r="H153" s="28"/>
      <c r="I153" s="28"/>
      <c r="J153" s="28"/>
      <c r="K153" s="28"/>
    </row>
    <row r="154" spans="1:11">
      <c r="B154" s="42" t="s">
        <v>143</v>
      </c>
      <c r="C154" s="53" t="s">
        <v>332</v>
      </c>
      <c r="D154" s="53" t="s">
        <v>296</v>
      </c>
      <c r="E154" s="55" t="s">
        <v>473</v>
      </c>
      <c r="F154" s="206" t="s">
        <v>555</v>
      </c>
      <c r="G154" s="207"/>
      <c r="H154" s="28"/>
      <c r="I154" s="28"/>
      <c r="J154" s="28"/>
      <c r="K154" s="28"/>
    </row>
    <row r="155" spans="1:11">
      <c r="B155" s="50" t="s">
        <v>223</v>
      </c>
      <c r="C155" s="53" t="s">
        <v>361</v>
      </c>
      <c r="D155" s="53" t="s">
        <v>5</v>
      </c>
      <c r="E155" s="55" t="s">
        <v>474</v>
      </c>
      <c r="F155" s="206"/>
      <c r="G155" s="207"/>
      <c r="H155" s="28"/>
      <c r="I155" s="28"/>
      <c r="J155" s="28"/>
      <c r="K155" s="28"/>
    </row>
    <row r="156" spans="1:11">
      <c r="A156" s="94"/>
      <c r="B156" s="50" t="s">
        <v>211</v>
      </c>
      <c r="C156" s="63">
        <v>4</v>
      </c>
      <c r="D156" s="63" t="s">
        <v>5</v>
      </c>
      <c r="E156" s="55" t="s">
        <v>473</v>
      </c>
      <c r="F156" s="206" t="s">
        <v>556</v>
      </c>
      <c r="G156" s="207"/>
      <c r="H156" s="28"/>
      <c r="I156" s="28"/>
      <c r="J156" s="28"/>
      <c r="K156" s="28"/>
    </row>
    <row r="157" spans="1:11">
      <c r="A157" s="94"/>
      <c r="B157" s="50" t="s">
        <v>212</v>
      </c>
      <c r="C157" s="63">
        <v>0</v>
      </c>
      <c r="D157" s="63" t="s">
        <v>296</v>
      </c>
      <c r="E157" s="55" t="s">
        <v>473</v>
      </c>
      <c r="F157" s="206"/>
      <c r="G157" s="207"/>
      <c r="H157" s="28"/>
      <c r="I157" s="28"/>
      <c r="J157" s="28"/>
      <c r="K157" s="28"/>
    </row>
    <row r="158" spans="1:11">
      <c r="B158" s="50" t="s">
        <v>225</v>
      </c>
      <c r="C158" s="53" t="s">
        <v>365</v>
      </c>
      <c r="D158" s="53" t="s">
        <v>5</v>
      </c>
      <c r="E158" s="55" t="s">
        <v>473</v>
      </c>
      <c r="F158" s="206"/>
      <c r="G158" s="207"/>
      <c r="H158" s="28"/>
      <c r="I158" s="28"/>
      <c r="J158" s="28"/>
      <c r="K158" s="28"/>
    </row>
    <row r="159" spans="1:11">
      <c r="B159" s="50" t="s">
        <v>226</v>
      </c>
      <c r="C159" s="53" t="s">
        <v>369</v>
      </c>
      <c r="D159" s="53" t="s">
        <v>296</v>
      </c>
      <c r="E159" s="55" t="s">
        <v>473</v>
      </c>
      <c r="F159" s="206"/>
      <c r="G159" s="207"/>
      <c r="H159" s="28"/>
      <c r="I159" s="28"/>
      <c r="J159" s="28"/>
      <c r="K159" s="28"/>
    </row>
    <row r="160" spans="1:11">
      <c r="B160" s="50" t="s">
        <v>227</v>
      </c>
      <c r="C160" s="53" t="s">
        <v>369</v>
      </c>
      <c r="D160" s="53" t="s">
        <v>296</v>
      </c>
      <c r="E160" s="55" t="s">
        <v>473</v>
      </c>
      <c r="F160" s="206"/>
      <c r="G160" s="207"/>
      <c r="H160" s="28"/>
      <c r="I160" s="28"/>
      <c r="J160" s="28"/>
      <c r="K160" s="28"/>
    </row>
    <row r="161" spans="1:11">
      <c r="B161" s="50" t="s">
        <v>228</v>
      </c>
      <c r="C161" s="53" t="s">
        <v>368</v>
      </c>
      <c r="D161" s="53" t="s">
        <v>5</v>
      </c>
      <c r="E161" s="55" t="s">
        <v>472</v>
      </c>
      <c r="F161" s="206"/>
      <c r="G161" s="207"/>
      <c r="H161" s="28"/>
      <c r="I161" s="28"/>
      <c r="J161" s="28"/>
      <c r="K161" s="28"/>
    </row>
    <row r="162" spans="1:11">
      <c r="B162" s="42" t="s">
        <v>484</v>
      </c>
      <c r="C162" s="53" t="s">
        <v>502</v>
      </c>
      <c r="D162" s="53" t="s">
        <v>5</v>
      </c>
      <c r="E162" s="55" t="s">
        <v>473</v>
      </c>
      <c r="F162" s="206"/>
      <c r="G162" s="207"/>
      <c r="H162" s="28"/>
      <c r="I162" s="28"/>
      <c r="J162" s="28"/>
      <c r="K162" s="28"/>
    </row>
    <row r="163" spans="1:11" ht="45">
      <c r="B163" s="48" t="s">
        <v>224</v>
      </c>
      <c r="C163" s="203" t="s">
        <v>557</v>
      </c>
      <c r="D163" s="204"/>
      <c r="E163" s="204"/>
      <c r="F163" s="204"/>
      <c r="G163" s="205"/>
      <c r="H163" s="28"/>
      <c r="I163" s="28"/>
      <c r="J163" s="28"/>
      <c r="K163" s="28"/>
    </row>
    <row r="164" spans="1:11" ht="4.5" customHeight="1">
      <c r="H164" s="28"/>
      <c r="I164" s="28"/>
      <c r="J164" s="28"/>
      <c r="K164" s="28"/>
    </row>
    <row r="165" spans="1:11">
      <c r="A165" s="91">
        <v>5.0999999999999996</v>
      </c>
      <c r="B165" s="96" t="s">
        <v>208</v>
      </c>
      <c r="C165" s="88" t="s">
        <v>199</v>
      </c>
      <c r="D165" s="88" t="s">
        <v>194</v>
      </c>
      <c r="E165" s="88" t="s">
        <v>200</v>
      </c>
      <c r="F165" s="88" t="s">
        <v>201</v>
      </c>
      <c r="G165" s="88" t="s">
        <v>202</v>
      </c>
      <c r="H165" s="88" t="s">
        <v>143</v>
      </c>
      <c r="I165" s="88" t="s">
        <v>1</v>
      </c>
      <c r="J165" s="88" t="s">
        <v>521</v>
      </c>
      <c r="K165" s="88" t="s">
        <v>111</v>
      </c>
    </row>
    <row r="166" spans="1:11">
      <c r="B166" s="27" t="s">
        <v>131</v>
      </c>
      <c r="C166" s="59">
        <v>1</v>
      </c>
      <c r="D166" s="59">
        <v>1</v>
      </c>
      <c r="E166" s="59">
        <v>0</v>
      </c>
      <c r="F166" s="53" t="s">
        <v>206</v>
      </c>
      <c r="G166" s="53" t="s">
        <v>95</v>
      </c>
      <c r="H166" s="53" t="s">
        <v>95</v>
      </c>
      <c r="I166" s="53" t="s">
        <v>5</v>
      </c>
      <c r="J166" s="55" t="s">
        <v>473</v>
      </c>
      <c r="K166" s="97"/>
    </row>
    <row r="167" spans="1:11">
      <c r="B167" s="27" t="s">
        <v>132</v>
      </c>
      <c r="C167" s="59">
        <v>0</v>
      </c>
      <c r="D167" s="59">
        <v>0</v>
      </c>
      <c r="E167" s="59">
        <v>0</v>
      </c>
      <c r="F167" s="53"/>
      <c r="G167" s="53"/>
      <c r="H167" s="53"/>
      <c r="I167" s="53" t="s">
        <v>296</v>
      </c>
      <c r="J167" s="55" t="s">
        <v>473</v>
      </c>
      <c r="K167" s="97"/>
    </row>
    <row r="168" spans="1:11">
      <c r="B168" s="27" t="s">
        <v>134</v>
      </c>
      <c r="C168" s="59">
        <v>1</v>
      </c>
      <c r="D168" s="59">
        <v>1</v>
      </c>
      <c r="E168" s="59">
        <v>0</v>
      </c>
      <c r="F168" s="53" t="s">
        <v>206</v>
      </c>
      <c r="G168" s="53"/>
      <c r="H168" s="53"/>
      <c r="I168" s="53" t="s">
        <v>5</v>
      </c>
      <c r="J168" s="55" t="s">
        <v>473</v>
      </c>
      <c r="K168" s="97"/>
    </row>
    <row r="169" spans="1:11">
      <c r="B169" s="27" t="s">
        <v>371</v>
      </c>
      <c r="C169" s="59">
        <v>5</v>
      </c>
      <c r="D169" s="59">
        <v>4</v>
      </c>
      <c r="E169" s="59">
        <v>1</v>
      </c>
      <c r="F169" s="53" t="s">
        <v>351</v>
      </c>
      <c r="G169" s="53" t="s">
        <v>95</v>
      </c>
      <c r="H169" s="53" t="s">
        <v>95</v>
      </c>
      <c r="I169" s="53" t="s">
        <v>6</v>
      </c>
      <c r="J169" s="55" t="s">
        <v>473</v>
      </c>
      <c r="K169" s="97" t="s">
        <v>558</v>
      </c>
    </row>
    <row r="170" spans="1:11">
      <c r="B170" s="27" t="s">
        <v>203</v>
      </c>
      <c r="C170" s="59">
        <v>0</v>
      </c>
      <c r="D170" s="59">
        <v>0</v>
      </c>
      <c r="E170" s="59">
        <v>0</v>
      </c>
      <c r="F170" s="53"/>
      <c r="G170" s="53"/>
      <c r="H170" s="53"/>
      <c r="I170" s="53" t="s">
        <v>296</v>
      </c>
      <c r="J170" s="55" t="s">
        <v>473</v>
      </c>
      <c r="K170" s="97"/>
    </row>
    <row r="171" spans="1:11">
      <c r="B171" s="27" t="s">
        <v>484</v>
      </c>
      <c r="C171" s="63" t="s">
        <v>502</v>
      </c>
      <c r="D171" s="59"/>
      <c r="E171" s="59"/>
      <c r="F171" s="53"/>
      <c r="G171" s="54"/>
      <c r="H171" s="53"/>
      <c r="I171" s="53" t="s">
        <v>296</v>
      </c>
      <c r="J171" s="55" t="s">
        <v>473</v>
      </c>
      <c r="K171" s="97"/>
    </row>
    <row r="172" spans="1:11" ht="6" customHeight="1"/>
    <row r="173" spans="1:11">
      <c r="A173" s="86">
        <v>6</v>
      </c>
      <c r="B173" s="87" t="s">
        <v>229</v>
      </c>
      <c r="C173" s="88" t="s">
        <v>0</v>
      </c>
      <c r="D173" s="88" t="s">
        <v>1</v>
      </c>
      <c r="E173" s="88" t="s">
        <v>521</v>
      </c>
      <c r="F173" s="198" t="s">
        <v>111</v>
      </c>
      <c r="G173" s="199"/>
      <c r="H173" s="28"/>
      <c r="I173" s="28"/>
      <c r="J173" s="28"/>
      <c r="K173" s="28"/>
    </row>
    <row r="174" spans="1:11">
      <c r="A174" s="94"/>
      <c r="B174" s="26" t="s">
        <v>170</v>
      </c>
      <c r="C174" s="53" t="s">
        <v>172</v>
      </c>
      <c r="D174" s="53" t="s">
        <v>6</v>
      </c>
      <c r="E174" s="55" t="s">
        <v>474</v>
      </c>
      <c r="F174" s="200"/>
      <c r="G174" s="201"/>
      <c r="H174" s="28"/>
      <c r="I174" s="28"/>
      <c r="J174" s="28"/>
      <c r="K174" s="28"/>
    </row>
    <row r="175" spans="1:11">
      <c r="A175" s="94"/>
      <c r="B175" s="26" t="s">
        <v>178</v>
      </c>
      <c r="C175" s="53" t="s">
        <v>179</v>
      </c>
      <c r="D175" s="53" t="s">
        <v>5</v>
      </c>
      <c r="E175" s="55" t="s">
        <v>474</v>
      </c>
      <c r="F175" s="200"/>
      <c r="G175" s="201"/>
      <c r="H175" s="28"/>
      <c r="I175" s="28"/>
      <c r="J175" s="28"/>
      <c r="K175" s="28"/>
    </row>
    <row r="176" spans="1:11">
      <c r="A176" s="94"/>
      <c r="B176" s="26" t="s">
        <v>181</v>
      </c>
      <c r="C176" s="53" t="s">
        <v>33</v>
      </c>
      <c r="D176" s="53" t="s">
        <v>296</v>
      </c>
      <c r="E176" s="55" t="s">
        <v>474</v>
      </c>
      <c r="F176" s="206" t="s">
        <v>549</v>
      </c>
      <c r="G176" s="207"/>
      <c r="H176" s="28"/>
      <c r="I176" s="28"/>
      <c r="J176" s="28"/>
      <c r="K176" s="28"/>
    </row>
    <row r="177" spans="1:11">
      <c r="A177" s="94"/>
      <c r="B177" s="26" t="s">
        <v>182</v>
      </c>
      <c r="C177" s="53" t="s">
        <v>183</v>
      </c>
      <c r="D177" s="53" t="s">
        <v>6</v>
      </c>
      <c r="E177" s="55" t="s">
        <v>474</v>
      </c>
      <c r="F177" s="200"/>
      <c r="G177" s="201"/>
      <c r="H177" s="28"/>
      <c r="I177" s="28"/>
      <c r="J177" s="28"/>
      <c r="K177" s="28"/>
    </row>
    <row r="178" spans="1:11">
      <c r="B178" s="26" t="s">
        <v>192</v>
      </c>
      <c r="C178" s="53" t="s">
        <v>336</v>
      </c>
      <c r="D178" s="53" t="s">
        <v>5</v>
      </c>
      <c r="E178" s="55" t="s">
        <v>472</v>
      </c>
      <c r="F178" s="200"/>
      <c r="G178" s="201"/>
      <c r="H178" s="28"/>
      <c r="I178" s="28"/>
      <c r="J178" s="28"/>
      <c r="K178" s="28"/>
    </row>
    <row r="179" spans="1:11">
      <c r="B179" s="27" t="s">
        <v>484</v>
      </c>
      <c r="C179" s="53" t="s">
        <v>502</v>
      </c>
      <c r="D179" s="53" t="s">
        <v>5</v>
      </c>
      <c r="E179" s="55" t="s">
        <v>473</v>
      </c>
      <c r="F179" s="200"/>
      <c r="G179" s="201"/>
      <c r="H179" s="28"/>
      <c r="I179" s="28"/>
      <c r="J179" s="28"/>
      <c r="K179" s="28"/>
    </row>
    <row r="180" spans="1:11" ht="45">
      <c r="B180" s="51" t="s">
        <v>224</v>
      </c>
      <c r="C180" s="212" t="s">
        <v>559</v>
      </c>
      <c r="D180" s="213"/>
      <c r="E180" s="213"/>
      <c r="F180" s="213"/>
      <c r="G180" s="214"/>
      <c r="H180" s="28"/>
      <c r="I180" s="28"/>
      <c r="J180" s="28"/>
      <c r="K180" s="28"/>
    </row>
    <row r="181" spans="1:11" ht="4.5" customHeight="1">
      <c r="H181" s="28"/>
      <c r="I181" s="28"/>
      <c r="J181" s="28"/>
      <c r="K181" s="28"/>
    </row>
    <row r="182" spans="1:11">
      <c r="A182" s="91">
        <v>6.1</v>
      </c>
      <c r="B182" s="96" t="s">
        <v>208</v>
      </c>
      <c r="C182" s="88" t="s">
        <v>199</v>
      </c>
      <c r="D182" s="88" t="s">
        <v>194</v>
      </c>
      <c r="E182" s="88" t="s">
        <v>200</v>
      </c>
      <c r="F182" s="88" t="s">
        <v>201</v>
      </c>
      <c r="G182" s="88" t="s">
        <v>202</v>
      </c>
      <c r="H182" s="88" t="s">
        <v>143</v>
      </c>
      <c r="I182" s="88" t="s">
        <v>1</v>
      </c>
      <c r="J182" s="88" t="s">
        <v>521</v>
      </c>
      <c r="K182" s="88" t="s">
        <v>111</v>
      </c>
    </row>
    <row r="183" spans="1:11">
      <c r="B183" s="27" t="s">
        <v>230</v>
      </c>
      <c r="C183" s="59">
        <v>2</v>
      </c>
      <c r="D183" s="59">
        <v>2</v>
      </c>
      <c r="E183" s="59">
        <v>0</v>
      </c>
      <c r="F183" s="53" t="s">
        <v>351</v>
      </c>
      <c r="G183" s="53" t="s">
        <v>95</v>
      </c>
      <c r="H183" s="53" t="s">
        <v>96</v>
      </c>
      <c r="I183" s="53" t="s">
        <v>5</v>
      </c>
      <c r="J183" s="55" t="s">
        <v>473</v>
      </c>
      <c r="K183" s="97" t="s">
        <v>560</v>
      </c>
    </row>
    <row r="184" spans="1:11">
      <c r="B184" s="27" t="s">
        <v>231</v>
      </c>
      <c r="C184" s="59">
        <v>0</v>
      </c>
      <c r="D184" s="59">
        <v>0</v>
      </c>
      <c r="E184" s="59">
        <v>0</v>
      </c>
      <c r="F184" s="53"/>
      <c r="G184" s="53"/>
      <c r="H184" s="53"/>
      <c r="I184" s="53" t="s">
        <v>296</v>
      </c>
      <c r="J184" s="55" t="s">
        <v>473</v>
      </c>
      <c r="K184" s="97" t="s">
        <v>578</v>
      </c>
    </row>
    <row r="185" spans="1:11">
      <c r="B185" s="27" t="s">
        <v>132</v>
      </c>
      <c r="C185" s="59">
        <v>0</v>
      </c>
      <c r="D185" s="59">
        <v>0</v>
      </c>
      <c r="E185" s="59">
        <v>0</v>
      </c>
      <c r="F185" s="53"/>
      <c r="G185" s="53"/>
      <c r="H185" s="53"/>
      <c r="I185" s="53" t="s">
        <v>296</v>
      </c>
      <c r="J185" s="55" t="s">
        <v>473</v>
      </c>
      <c r="K185" s="97" t="s">
        <v>578</v>
      </c>
    </row>
    <row r="186" spans="1:11">
      <c r="B186" s="27" t="s">
        <v>244</v>
      </c>
      <c r="C186" s="59">
        <v>0</v>
      </c>
      <c r="D186" s="59">
        <v>0</v>
      </c>
      <c r="E186" s="59">
        <v>0</v>
      </c>
      <c r="F186" s="53"/>
      <c r="G186" s="53"/>
      <c r="H186" s="53"/>
      <c r="I186" s="53" t="s">
        <v>296</v>
      </c>
      <c r="J186" s="55" t="s">
        <v>473</v>
      </c>
      <c r="K186" s="97" t="s">
        <v>578</v>
      </c>
    </row>
    <row r="187" spans="1:11">
      <c r="B187" s="27" t="s">
        <v>484</v>
      </c>
      <c r="C187" s="53" t="s">
        <v>502</v>
      </c>
      <c r="D187" s="53"/>
      <c r="E187" s="53"/>
      <c r="F187" s="53"/>
      <c r="G187" s="54"/>
      <c r="H187" s="53"/>
      <c r="I187" s="53" t="s">
        <v>296</v>
      </c>
      <c r="J187" s="55" t="s">
        <v>473</v>
      </c>
      <c r="K187" s="97"/>
    </row>
    <row r="188" spans="1:11" ht="5.25" customHeight="1"/>
    <row r="189" spans="1:11">
      <c r="A189" s="86">
        <v>7</v>
      </c>
      <c r="B189" s="87" t="s">
        <v>243</v>
      </c>
      <c r="C189" s="88" t="s">
        <v>0</v>
      </c>
      <c r="D189" s="88" t="s">
        <v>1</v>
      </c>
      <c r="E189" s="88" t="s">
        <v>521</v>
      </c>
      <c r="F189" s="198" t="s">
        <v>111</v>
      </c>
      <c r="G189" s="199"/>
      <c r="H189" s="28"/>
      <c r="I189" s="28"/>
      <c r="J189" s="28"/>
      <c r="K189" s="28"/>
    </row>
    <row r="190" spans="1:11">
      <c r="A190" s="94"/>
      <c r="B190" s="26" t="s">
        <v>170</v>
      </c>
      <c r="C190" s="53" t="s">
        <v>172</v>
      </c>
      <c r="D190" s="53" t="s">
        <v>6</v>
      </c>
      <c r="E190" s="55" t="s">
        <v>474</v>
      </c>
      <c r="F190" s="206"/>
      <c r="G190" s="207"/>
      <c r="H190" s="28"/>
      <c r="I190" s="28"/>
      <c r="J190" s="28"/>
      <c r="K190" s="28"/>
    </row>
    <row r="191" spans="1:11">
      <c r="A191" s="94"/>
      <c r="B191" s="26" t="s">
        <v>178</v>
      </c>
      <c r="C191" s="53" t="s">
        <v>177</v>
      </c>
      <c r="D191" s="53" t="s">
        <v>5</v>
      </c>
      <c r="E191" s="55" t="s">
        <v>474</v>
      </c>
      <c r="F191" s="206"/>
      <c r="G191" s="207"/>
      <c r="H191" s="28"/>
      <c r="I191" s="28"/>
      <c r="J191" s="28"/>
      <c r="K191" s="28"/>
    </row>
    <row r="192" spans="1:11">
      <c r="A192" s="94"/>
      <c r="B192" s="26" t="s">
        <v>181</v>
      </c>
      <c r="C192" s="53" t="s">
        <v>33</v>
      </c>
      <c r="D192" s="53" t="s">
        <v>296</v>
      </c>
      <c r="E192" s="55" t="s">
        <v>474</v>
      </c>
      <c r="F192" s="206" t="s">
        <v>549</v>
      </c>
      <c r="G192" s="207"/>
      <c r="H192" s="28"/>
      <c r="I192" s="28"/>
      <c r="J192" s="28"/>
      <c r="K192" s="28"/>
    </row>
    <row r="193" spans="1:11">
      <c r="A193" s="94"/>
      <c r="B193" s="26" t="s">
        <v>257</v>
      </c>
      <c r="C193" s="53" t="s">
        <v>378</v>
      </c>
      <c r="D193" s="53" t="s">
        <v>5</v>
      </c>
      <c r="E193" s="55" t="s">
        <v>472</v>
      </c>
      <c r="F193" s="206"/>
      <c r="G193" s="207"/>
      <c r="H193" s="28"/>
      <c r="I193" s="28"/>
      <c r="J193" s="28"/>
      <c r="K193" s="28"/>
    </row>
    <row r="194" spans="1:11">
      <c r="B194" s="26" t="s">
        <v>192</v>
      </c>
      <c r="C194" s="53" t="s">
        <v>337</v>
      </c>
      <c r="D194" s="53" t="s">
        <v>5</v>
      </c>
      <c r="E194" s="55" t="s">
        <v>472</v>
      </c>
      <c r="F194" s="206"/>
      <c r="G194" s="207"/>
      <c r="H194" s="28"/>
      <c r="I194" s="28"/>
      <c r="J194" s="28"/>
      <c r="K194" s="28"/>
    </row>
    <row r="195" spans="1:11">
      <c r="B195" s="27" t="s">
        <v>252</v>
      </c>
      <c r="C195" s="53" t="s">
        <v>501</v>
      </c>
      <c r="D195" s="53" t="s">
        <v>296</v>
      </c>
      <c r="E195" s="55" t="s">
        <v>473</v>
      </c>
      <c r="F195" s="206" t="s">
        <v>549</v>
      </c>
      <c r="G195" s="207"/>
      <c r="H195" s="28"/>
      <c r="I195" s="28"/>
      <c r="J195" s="28"/>
      <c r="K195" s="28"/>
    </row>
    <row r="196" spans="1:11">
      <c r="B196" s="27" t="s">
        <v>380</v>
      </c>
      <c r="C196" s="63">
        <v>0</v>
      </c>
      <c r="D196" s="63" t="s">
        <v>296</v>
      </c>
      <c r="E196" s="55" t="s">
        <v>472</v>
      </c>
      <c r="F196" s="206"/>
      <c r="G196" s="207"/>
      <c r="H196" s="28"/>
      <c r="I196" s="28"/>
      <c r="J196" s="28"/>
      <c r="K196" s="28"/>
    </row>
    <row r="197" spans="1:11">
      <c r="B197" s="27" t="s">
        <v>253</v>
      </c>
      <c r="C197" s="63">
        <v>0</v>
      </c>
      <c r="D197" s="63" t="s">
        <v>296</v>
      </c>
      <c r="E197" s="55" t="s">
        <v>472</v>
      </c>
      <c r="F197" s="206"/>
      <c r="G197" s="207"/>
      <c r="H197" s="28"/>
      <c r="I197" s="28"/>
      <c r="J197" s="28"/>
      <c r="K197" s="28"/>
    </row>
    <row r="198" spans="1:11">
      <c r="B198" s="27" t="s">
        <v>381</v>
      </c>
      <c r="C198" s="63">
        <v>0</v>
      </c>
      <c r="D198" s="63" t="s">
        <v>296</v>
      </c>
      <c r="E198" s="55" t="s">
        <v>472</v>
      </c>
      <c r="F198" s="206"/>
      <c r="G198" s="207"/>
      <c r="H198" s="28"/>
      <c r="I198" s="28"/>
      <c r="J198" s="28"/>
      <c r="K198" s="28"/>
    </row>
    <row r="199" spans="1:11">
      <c r="B199" s="27" t="s">
        <v>254</v>
      </c>
      <c r="C199" s="63">
        <v>1</v>
      </c>
      <c r="D199" s="63" t="s">
        <v>5</v>
      </c>
      <c r="E199" s="55" t="s">
        <v>472</v>
      </c>
      <c r="F199" s="206"/>
      <c r="G199" s="207"/>
      <c r="H199" s="28"/>
      <c r="I199" s="28"/>
      <c r="J199" s="28"/>
      <c r="K199" s="28"/>
    </row>
    <row r="200" spans="1:11">
      <c r="B200" s="27" t="s">
        <v>255</v>
      </c>
      <c r="C200" s="63">
        <v>0</v>
      </c>
      <c r="D200" s="63" t="s">
        <v>296</v>
      </c>
      <c r="E200" s="55" t="s">
        <v>472</v>
      </c>
      <c r="F200" s="206"/>
      <c r="G200" s="207"/>
      <c r="H200" s="28"/>
      <c r="I200" s="28"/>
      <c r="J200" s="28"/>
      <c r="K200" s="28"/>
    </row>
    <row r="201" spans="1:11">
      <c r="B201" s="27" t="s">
        <v>484</v>
      </c>
      <c r="C201" s="53" t="s">
        <v>502</v>
      </c>
      <c r="D201" s="53" t="s">
        <v>5</v>
      </c>
      <c r="E201" s="55" t="s">
        <v>473</v>
      </c>
      <c r="F201" s="206"/>
      <c r="G201" s="207"/>
      <c r="H201" s="28"/>
      <c r="I201" s="28"/>
      <c r="J201" s="28"/>
      <c r="K201" s="28"/>
    </row>
    <row r="202" spans="1:11" ht="45">
      <c r="B202" s="51" t="s">
        <v>224</v>
      </c>
      <c r="C202" s="212" t="s">
        <v>561</v>
      </c>
      <c r="D202" s="213"/>
      <c r="E202" s="213"/>
      <c r="F202" s="213"/>
      <c r="G202" s="214"/>
      <c r="H202" s="28"/>
      <c r="I202" s="28"/>
      <c r="J202" s="28"/>
      <c r="K202" s="28"/>
    </row>
    <row r="203" spans="1:11" ht="6" customHeight="1">
      <c r="H203" s="28"/>
      <c r="I203" s="28"/>
      <c r="J203" s="28"/>
      <c r="K203" s="28"/>
    </row>
    <row r="204" spans="1:11">
      <c r="A204" s="91">
        <v>7.1</v>
      </c>
      <c r="B204" s="96" t="s">
        <v>208</v>
      </c>
      <c r="C204" s="88" t="s">
        <v>199</v>
      </c>
      <c r="D204" s="88" t="s">
        <v>194</v>
      </c>
      <c r="E204" s="88" t="s">
        <v>200</v>
      </c>
      <c r="F204" s="88" t="s">
        <v>201</v>
      </c>
      <c r="G204" s="88" t="s">
        <v>202</v>
      </c>
      <c r="H204" s="88" t="s">
        <v>143</v>
      </c>
      <c r="I204" s="88" t="s">
        <v>1</v>
      </c>
      <c r="J204" s="88" t="s">
        <v>521</v>
      </c>
      <c r="K204" s="88" t="s">
        <v>111</v>
      </c>
    </row>
    <row r="205" spans="1:11">
      <c r="A205" s="91"/>
      <c r="B205" s="27" t="s">
        <v>251</v>
      </c>
      <c r="C205" s="59">
        <v>1</v>
      </c>
      <c r="D205" s="59">
        <v>1</v>
      </c>
      <c r="E205" s="59">
        <v>0</v>
      </c>
      <c r="F205" s="59"/>
      <c r="G205" s="59" t="s">
        <v>95</v>
      </c>
      <c r="H205" s="59" t="s">
        <v>96</v>
      </c>
      <c r="I205" s="59" t="s">
        <v>5</v>
      </c>
      <c r="J205" s="55" t="s">
        <v>473</v>
      </c>
      <c r="K205" s="97" t="s">
        <v>562</v>
      </c>
    </row>
    <row r="206" spans="1:11" ht="6" customHeight="1"/>
    <row r="207" spans="1:11">
      <c r="A207" s="86">
        <v>8</v>
      </c>
      <c r="B207" s="87" t="s">
        <v>220</v>
      </c>
      <c r="C207" s="88" t="s">
        <v>0</v>
      </c>
      <c r="D207" s="88" t="s">
        <v>1</v>
      </c>
      <c r="E207" s="88" t="s">
        <v>521</v>
      </c>
      <c r="F207" s="198" t="s">
        <v>111</v>
      </c>
      <c r="G207" s="199"/>
      <c r="H207" s="28"/>
      <c r="I207" s="28"/>
      <c r="J207" s="28"/>
      <c r="K207" s="28"/>
    </row>
    <row r="208" spans="1:11">
      <c r="A208" s="94"/>
      <c r="B208" s="26" t="s">
        <v>170</v>
      </c>
      <c r="C208" s="53" t="s">
        <v>172</v>
      </c>
      <c r="D208" s="53" t="s">
        <v>6</v>
      </c>
      <c r="E208" s="55" t="s">
        <v>474</v>
      </c>
      <c r="F208" s="200"/>
      <c r="G208" s="201"/>
      <c r="H208" s="28"/>
      <c r="I208" s="28"/>
      <c r="J208" s="28"/>
      <c r="K208" s="28"/>
    </row>
    <row r="209" spans="1:11">
      <c r="A209" s="94"/>
      <c r="B209" s="26" t="s">
        <v>178</v>
      </c>
      <c r="C209" s="53" t="s">
        <v>179</v>
      </c>
      <c r="D209" s="53" t="s">
        <v>5</v>
      </c>
      <c r="E209" s="55" t="s">
        <v>474</v>
      </c>
      <c r="F209" s="200"/>
      <c r="G209" s="201"/>
      <c r="H209" s="28"/>
      <c r="I209" s="28"/>
      <c r="J209" s="28"/>
      <c r="K209" s="28"/>
    </row>
    <row r="210" spans="1:11">
      <c r="A210" s="94"/>
      <c r="B210" s="26" t="s">
        <v>181</v>
      </c>
      <c r="C210" s="53" t="s">
        <v>33</v>
      </c>
      <c r="D210" s="53" t="s">
        <v>296</v>
      </c>
      <c r="E210" s="55" t="s">
        <v>474</v>
      </c>
      <c r="F210" s="200"/>
      <c r="G210" s="201"/>
      <c r="H210" s="28"/>
      <c r="I210" s="28"/>
      <c r="J210" s="28"/>
      <c r="K210" s="28"/>
    </row>
    <row r="211" spans="1:11">
      <c r="A211" s="94"/>
      <c r="B211" s="26" t="s">
        <v>382</v>
      </c>
      <c r="C211" s="53" t="s">
        <v>183</v>
      </c>
      <c r="D211" s="53" t="s">
        <v>5</v>
      </c>
      <c r="E211" s="55" t="s">
        <v>474</v>
      </c>
      <c r="F211" s="200"/>
      <c r="G211" s="201"/>
      <c r="H211" s="28"/>
      <c r="I211" s="28"/>
      <c r="J211" s="28"/>
      <c r="K211" s="28"/>
    </row>
    <row r="212" spans="1:11">
      <c r="B212" s="26" t="s">
        <v>192</v>
      </c>
      <c r="C212" s="53" t="s">
        <v>337</v>
      </c>
      <c r="D212" s="53" t="s">
        <v>5</v>
      </c>
      <c r="E212" s="55" t="s">
        <v>474</v>
      </c>
      <c r="F212" s="206" t="s">
        <v>563</v>
      </c>
      <c r="G212" s="207"/>
      <c r="H212" s="28"/>
      <c r="I212" s="28"/>
      <c r="J212" s="28"/>
      <c r="K212" s="28"/>
    </row>
    <row r="213" spans="1:11">
      <c r="B213" s="26" t="s">
        <v>383</v>
      </c>
      <c r="C213" s="63">
        <v>1</v>
      </c>
      <c r="D213" s="53" t="s">
        <v>5</v>
      </c>
      <c r="E213" s="55" t="s">
        <v>474</v>
      </c>
      <c r="F213" s="200"/>
      <c r="G213" s="201"/>
      <c r="H213" s="28"/>
      <c r="I213" s="28"/>
      <c r="J213" s="28"/>
      <c r="K213" s="28"/>
    </row>
    <row r="214" spans="1:11">
      <c r="B214" s="27" t="s">
        <v>221</v>
      </c>
      <c r="C214" s="63">
        <v>1</v>
      </c>
      <c r="D214" s="53" t="s">
        <v>5</v>
      </c>
      <c r="E214" s="55" t="s">
        <v>474</v>
      </c>
      <c r="F214" s="206" t="s">
        <v>564</v>
      </c>
      <c r="G214" s="207"/>
      <c r="H214" s="28"/>
      <c r="I214" s="28"/>
      <c r="J214" s="28"/>
      <c r="K214" s="28"/>
    </row>
    <row r="215" spans="1:11">
      <c r="B215" s="27" t="s">
        <v>245</v>
      </c>
      <c r="C215" s="63">
        <v>0</v>
      </c>
      <c r="D215" s="63" t="s">
        <v>296</v>
      </c>
      <c r="E215" s="55" t="s">
        <v>474</v>
      </c>
      <c r="F215" s="206" t="s">
        <v>549</v>
      </c>
      <c r="G215" s="207"/>
      <c r="H215" s="28"/>
      <c r="I215" s="28"/>
      <c r="J215" s="28"/>
      <c r="K215" s="28"/>
    </row>
    <row r="216" spans="1:11">
      <c r="B216" s="27" t="s">
        <v>484</v>
      </c>
      <c r="C216" s="53" t="s">
        <v>502</v>
      </c>
      <c r="D216" s="53" t="s">
        <v>5</v>
      </c>
      <c r="E216" s="55" t="s">
        <v>474</v>
      </c>
      <c r="F216" s="200"/>
      <c r="G216" s="201"/>
      <c r="H216" s="28"/>
      <c r="I216" s="28"/>
      <c r="J216" s="28"/>
      <c r="K216" s="28"/>
    </row>
    <row r="217" spans="1:11" ht="45">
      <c r="B217" s="51" t="s">
        <v>224</v>
      </c>
      <c r="C217" s="200"/>
      <c r="D217" s="202"/>
      <c r="E217" s="202"/>
      <c r="F217" s="202"/>
      <c r="G217" s="201"/>
      <c r="H217" s="28"/>
      <c r="I217" s="28"/>
      <c r="J217" s="28"/>
      <c r="K217" s="28"/>
    </row>
    <row r="218" spans="1:11" ht="6" customHeight="1">
      <c r="H218" s="28"/>
      <c r="I218" s="28"/>
      <c r="J218" s="28"/>
      <c r="K218" s="28"/>
    </row>
    <row r="219" spans="1:11">
      <c r="A219" s="86">
        <v>9</v>
      </c>
      <c r="B219" s="87" t="s">
        <v>232</v>
      </c>
      <c r="C219" s="88" t="s">
        <v>0</v>
      </c>
      <c r="D219" s="88" t="s">
        <v>1</v>
      </c>
      <c r="E219" s="88" t="s">
        <v>521</v>
      </c>
      <c r="F219" s="198" t="s">
        <v>111</v>
      </c>
      <c r="G219" s="199"/>
      <c r="H219" s="28"/>
      <c r="I219" s="28"/>
      <c r="J219" s="28"/>
      <c r="K219" s="28"/>
    </row>
    <row r="220" spans="1:11">
      <c r="A220" s="94"/>
      <c r="B220" s="26" t="s">
        <v>170</v>
      </c>
      <c r="C220" s="53" t="s">
        <v>172</v>
      </c>
      <c r="D220" s="53" t="s">
        <v>6</v>
      </c>
      <c r="E220" s="55" t="s">
        <v>474</v>
      </c>
      <c r="F220" s="206" t="s">
        <v>565</v>
      </c>
      <c r="G220" s="207"/>
      <c r="H220" s="28"/>
      <c r="I220" s="28"/>
      <c r="J220" s="28"/>
      <c r="K220" s="28"/>
    </row>
    <row r="221" spans="1:11">
      <c r="A221" s="94"/>
      <c r="B221" s="26" t="s">
        <v>178</v>
      </c>
      <c r="C221" s="53" t="s">
        <v>179</v>
      </c>
      <c r="D221" s="53" t="s">
        <v>5</v>
      </c>
      <c r="E221" s="55" t="s">
        <v>474</v>
      </c>
      <c r="F221" s="206"/>
      <c r="G221" s="207"/>
      <c r="H221" s="28"/>
      <c r="I221" s="28"/>
      <c r="J221" s="28"/>
      <c r="K221" s="28"/>
    </row>
    <row r="222" spans="1:11">
      <c r="A222" s="94"/>
      <c r="B222" s="26" t="s">
        <v>181</v>
      </c>
      <c r="C222" s="53" t="s">
        <v>33</v>
      </c>
      <c r="D222" s="53" t="s">
        <v>296</v>
      </c>
      <c r="E222" s="55" t="s">
        <v>474</v>
      </c>
      <c r="F222" s="206" t="s">
        <v>549</v>
      </c>
      <c r="G222" s="207"/>
      <c r="H222" s="28"/>
      <c r="I222" s="28"/>
      <c r="J222" s="28"/>
      <c r="K222" s="28"/>
    </row>
    <row r="223" spans="1:11">
      <c r="A223" s="94"/>
      <c r="B223" s="26" t="s">
        <v>182</v>
      </c>
      <c r="C223" s="53" t="s">
        <v>183</v>
      </c>
      <c r="D223" s="53" t="s">
        <v>6</v>
      </c>
      <c r="E223" s="55" t="s">
        <v>474</v>
      </c>
      <c r="F223" s="206"/>
      <c r="G223" s="207"/>
      <c r="H223" s="28"/>
      <c r="I223" s="28"/>
      <c r="J223" s="28"/>
      <c r="K223" s="28"/>
    </row>
    <row r="224" spans="1:11">
      <c r="B224" s="26" t="s">
        <v>192</v>
      </c>
      <c r="C224" s="53" t="s">
        <v>337</v>
      </c>
      <c r="D224" s="53" t="s">
        <v>5</v>
      </c>
      <c r="E224" s="55" t="s">
        <v>474</v>
      </c>
      <c r="F224" s="206" t="s">
        <v>566</v>
      </c>
      <c r="G224" s="207"/>
      <c r="H224" s="28"/>
      <c r="I224" s="28"/>
      <c r="J224" s="28"/>
      <c r="K224" s="28"/>
    </row>
    <row r="225" spans="1:11" s="28" customFormat="1">
      <c r="A225" s="33"/>
      <c r="B225" s="28" t="s">
        <v>233</v>
      </c>
      <c r="C225" s="63">
        <v>1</v>
      </c>
      <c r="D225" s="53" t="s">
        <v>5</v>
      </c>
      <c r="E225" s="55" t="s">
        <v>473</v>
      </c>
      <c r="F225" s="206" t="s">
        <v>567</v>
      </c>
      <c r="G225" s="207"/>
    </row>
    <row r="226" spans="1:11" s="28" customFormat="1">
      <c r="A226" s="33"/>
      <c r="B226" s="28" t="s">
        <v>234</v>
      </c>
      <c r="C226" s="63">
        <v>1</v>
      </c>
      <c r="D226" s="53" t="s">
        <v>5</v>
      </c>
      <c r="E226" s="55" t="s">
        <v>473</v>
      </c>
      <c r="F226" s="206" t="s">
        <v>567</v>
      </c>
      <c r="G226" s="207"/>
    </row>
    <row r="227" spans="1:11" s="28" customFormat="1">
      <c r="A227" s="33"/>
      <c r="B227" s="28" t="s">
        <v>491</v>
      </c>
      <c r="C227" s="63">
        <v>0</v>
      </c>
      <c r="D227" s="53" t="s">
        <v>296</v>
      </c>
      <c r="E227" s="55" t="s">
        <v>473</v>
      </c>
      <c r="F227" s="206"/>
      <c r="G227" s="207"/>
    </row>
    <row r="228" spans="1:11" s="28" customFormat="1">
      <c r="A228" s="33"/>
      <c r="B228" s="28" t="s">
        <v>235</v>
      </c>
      <c r="C228" s="63">
        <v>0</v>
      </c>
      <c r="D228" s="53" t="s">
        <v>296</v>
      </c>
      <c r="E228" s="55" t="s">
        <v>473</v>
      </c>
      <c r="F228" s="206"/>
      <c r="G228" s="207"/>
    </row>
    <row r="229" spans="1:11">
      <c r="B229" s="27" t="s">
        <v>256</v>
      </c>
      <c r="C229" s="63" t="s">
        <v>493</v>
      </c>
      <c r="D229" s="53" t="s">
        <v>5</v>
      </c>
      <c r="E229" s="55" t="s">
        <v>473</v>
      </c>
      <c r="F229" s="206"/>
      <c r="G229" s="207"/>
      <c r="H229" s="28"/>
      <c r="I229" s="28"/>
      <c r="J229" s="28"/>
      <c r="K229" s="28"/>
    </row>
    <row r="230" spans="1:11">
      <c r="B230" s="27" t="s">
        <v>483</v>
      </c>
      <c r="C230" s="63">
        <v>2</v>
      </c>
      <c r="D230" s="53" t="s">
        <v>5</v>
      </c>
      <c r="E230" s="55" t="s">
        <v>473</v>
      </c>
      <c r="F230" s="206"/>
      <c r="G230" s="207"/>
      <c r="H230" s="28"/>
      <c r="I230" s="28"/>
      <c r="J230" s="28"/>
      <c r="K230" s="28"/>
    </row>
    <row r="231" spans="1:11">
      <c r="B231" s="27" t="s">
        <v>481</v>
      </c>
      <c r="C231" s="63">
        <v>1</v>
      </c>
      <c r="D231" s="53" t="s">
        <v>5</v>
      </c>
      <c r="E231" s="55" t="s">
        <v>473</v>
      </c>
      <c r="F231" s="206"/>
      <c r="G231" s="207"/>
      <c r="H231" s="28"/>
      <c r="I231" s="28"/>
      <c r="J231" s="28"/>
      <c r="K231" s="28"/>
    </row>
    <row r="232" spans="1:11">
      <c r="B232" s="27" t="s">
        <v>482</v>
      </c>
      <c r="C232" s="63">
        <v>1</v>
      </c>
      <c r="D232" s="53" t="s">
        <v>5</v>
      </c>
      <c r="E232" s="55" t="s">
        <v>473</v>
      </c>
      <c r="F232" s="206"/>
      <c r="G232" s="207"/>
      <c r="H232" s="28"/>
      <c r="I232" s="28"/>
      <c r="J232" s="28"/>
      <c r="K232" s="28"/>
    </row>
    <row r="233" spans="1:11">
      <c r="B233" s="27" t="s">
        <v>497</v>
      </c>
      <c r="C233" s="63" t="s">
        <v>518</v>
      </c>
      <c r="D233" s="53" t="s">
        <v>5</v>
      </c>
      <c r="E233" s="55" t="s">
        <v>474</v>
      </c>
      <c r="F233" s="206"/>
      <c r="G233" s="207"/>
      <c r="H233" s="28"/>
      <c r="I233" s="28"/>
      <c r="J233" s="28"/>
      <c r="K233" s="28"/>
    </row>
    <row r="234" spans="1:11">
      <c r="B234" s="27" t="s">
        <v>484</v>
      </c>
      <c r="C234" s="63" t="s">
        <v>502</v>
      </c>
      <c r="D234" s="53" t="s">
        <v>5</v>
      </c>
      <c r="E234" s="55" t="s">
        <v>473</v>
      </c>
      <c r="F234" s="206"/>
      <c r="G234" s="207"/>
      <c r="H234" s="28"/>
      <c r="I234" s="28"/>
      <c r="J234" s="28"/>
      <c r="K234" s="28"/>
    </row>
    <row r="235" spans="1:11" ht="45">
      <c r="B235" s="51" t="s">
        <v>224</v>
      </c>
      <c r="C235" s="200"/>
      <c r="D235" s="202"/>
      <c r="E235" s="202"/>
      <c r="F235" s="202"/>
      <c r="G235" s="201"/>
      <c r="H235" s="28"/>
      <c r="I235" s="28"/>
      <c r="J235" s="28"/>
      <c r="K235" s="28"/>
    </row>
    <row r="236" spans="1:11" ht="5.25" customHeight="1">
      <c r="H236" s="28"/>
      <c r="I236" s="28"/>
      <c r="J236" s="28"/>
      <c r="K236" s="28"/>
    </row>
    <row r="237" spans="1:11">
      <c r="A237" s="86">
        <v>10</v>
      </c>
      <c r="B237" s="87" t="s">
        <v>258</v>
      </c>
      <c r="C237" s="88" t="s">
        <v>0</v>
      </c>
      <c r="D237" s="88" t="s">
        <v>1</v>
      </c>
      <c r="E237" s="88" t="s">
        <v>521</v>
      </c>
      <c r="F237" s="198" t="s">
        <v>111</v>
      </c>
      <c r="G237" s="199"/>
      <c r="H237" s="28"/>
      <c r="I237" s="28"/>
      <c r="J237" s="28"/>
      <c r="K237" s="28"/>
    </row>
    <row r="238" spans="1:11">
      <c r="A238" s="94"/>
      <c r="B238" s="50" t="s">
        <v>170</v>
      </c>
      <c r="C238" s="53" t="s">
        <v>172</v>
      </c>
      <c r="D238" s="53" t="s">
        <v>6</v>
      </c>
      <c r="E238" s="55" t="s">
        <v>472</v>
      </c>
      <c r="F238" s="206" t="s">
        <v>568</v>
      </c>
      <c r="G238" s="207"/>
      <c r="H238" s="28"/>
      <c r="I238" s="28"/>
      <c r="J238" s="28"/>
      <c r="K238" s="28"/>
    </row>
    <row r="239" spans="1:11">
      <c r="A239" s="94"/>
      <c r="B239" s="50" t="s">
        <v>178</v>
      </c>
      <c r="C239" s="53" t="s">
        <v>179</v>
      </c>
      <c r="D239" s="53" t="s">
        <v>5</v>
      </c>
      <c r="E239" s="55" t="s">
        <v>472</v>
      </c>
      <c r="F239" s="206"/>
      <c r="G239" s="207"/>
      <c r="H239" s="28"/>
      <c r="I239" s="28"/>
      <c r="J239" s="28"/>
      <c r="K239" s="28"/>
    </row>
    <row r="240" spans="1:11">
      <c r="A240" s="94"/>
      <c r="B240" s="50" t="s">
        <v>181</v>
      </c>
      <c r="C240" s="53" t="s">
        <v>186</v>
      </c>
      <c r="D240" s="53" t="s">
        <v>5</v>
      </c>
      <c r="E240" s="55" t="s">
        <v>472</v>
      </c>
      <c r="F240" s="206"/>
      <c r="G240" s="207"/>
      <c r="H240" s="28"/>
      <c r="I240" s="28"/>
      <c r="J240" s="28"/>
      <c r="K240" s="28"/>
    </row>
    <row r="241" spans="1:11">
      <c r="A241" s="94"/>
      <c r="B241" s="50" t="s">
        <v>182</v>
      </c>
      <c r="C241" s="53" t="s">
        <v>183</v>
      </c>
      <c r="D241" s="53" t="s">
        <v>5</v>
      </c>
      <c r="E241" s="55" t="s">
        <v>472</v>
      </c>
      <c r="F241" s="206"/>
      <c r="G241" s="207"/>
      <c r="H241" s="28"/>
      <c r="I241" s="28"/>
      <c r="J241" s="28"/>
      <c r="K241" s="28"/>
    </row>
    <row r="242" spans="1:11">
      <c r="B242" s="50" t="s">
        <v>192</v>
      </c>
      <c r="C242" s="53" t="s">
        <v>337</v>
      </c>
      <c r="D242" s="53" t="s">
        <v>5</v>
      </c>
      <c r="E242" s="55" t="s">
        <v>472</v>
      </c>
      <c r="F242" s="206"/>
      <c r="G242" s="207"/>
      <c r="H242" s="28"/>
      <c r="I242" s="28"/>
      <c r="J242" s="28"/>
      <c r="K242" s="28"/>
    </row>
    <row r="243" spans="1:11">
      <c r="B243" s="50" t="s">
        <v>269</v>
      </c>
      <c r="C243" s="53" t="s">
        <v>360</v>
      </c>
      <c r="D243" s="53" t="s">
        <v>296</v>
      </c>
      <c r="E243" s="55" t="s">
        <v>472</v>
      </c>
      <c r="F243" s="206"/>
      <c r="G243" s="207"/>
      <c r="H243" s="28"/>
      <c r="I243" s="28"/>
      <c r="J243" s="28"/>
      <c r="K243" s="28"/>
    </row>
    <row r="244" spans="1:11">
      <c r="B244" s="50" t="s">
        <v>259</v>
      </c>
      <c r="C244" s="53" t="s">
        <v>387</v>
      </c>
      <c r="D244" s="53" t="s">
        <v>5</v>
      </c>
      <c r="E244" s="55" t="s">
        <v>472</v>
      </c>
      <c r="F244" s="206"/>
      <c r="G244" s="207"/>
      <c r="H244" s="28"/>
      <c r="I244" s="28"/>
      <c r="J244" s="28"/>
      <c r="K244" s="28"/>
    </row>
    <row r="245" spans="1:11">
      <c r="B245" s="50" t="s">
        <v>260</v>
      </c>
      <c r="C245" s="53" t="s">
        <v>389</v>
      </c>
      <c r="D245" s="53" t="s">
        <v>5</v>
      </c>
      <c r="E245" s="55" t="s">
        <v>472</v>
      </c>
      <c r="F245" s="206"/>
      <c r="G245" s="207"/>
      <c r="H245" s="28"/>
      <c r="I245" s="28"/>
      <c r="J245" s="28"/>
      <c r="K245" s="28"/>
    </row>
    <row r="246" spans="1:11">
      <c r="B246" s="50" t="s">
        <v>276</v>
      </c>
      <c r="C246" s="53" t="s">
        <v>518</v>
      </c>
      <c r="D246" s="53" t="s">
        <v>5</v>
      </c>
      <c r="E246" s="55" t="s">
        <v>472</v>
      </c>
      <c r="F246" s="206"/>
      <c r="G246" s="207"/>
      <c r="H246" s="28"/>
      <c r="I246" s="28"/>
      <c r="J246" s="28"/>
      <c r="K246" s="28"/>
    </row>
    <row r="247" spans="1:11">
      <c r="B247" s="50" t="s">
        <v>277</v>
      </c>
      <c r="C247" s="53" t="s">
        <v>518</v>
      </c>
      <c r="D247" s="53" t="s">
        <v>5</v>
      </c>
      <c r="E247" s="55" t="s">
        <v>472</v>
      </c>
      <c r="F247" s="206"/>
      <c r="G247" s="207"/>
      <c r="H247" s="28"/>
      <c r="I247" s="28"/>
      <c r="J247" s="28"/>
      <c r="K247" s="28"/>
    </row>
    <row r="248" spans="1:11">
      <c r="B248" s="50" t="s">
        <v>278</v>
      </c>
      <c r="C248" s="53" t="s">
        <v>518</v>
      </c>
      <c r="D248" s="53" t="s">
        <v>5</v>
      </c>
      <c r="E248" s="55" t="s">
        <v>472</v>
      </c>
      <c r="F248" s="206"/>
      <c r="G248" s="207"/>
      <c r="H248" s="28"/>
      <c r="I248" s="28"/>
      <c r="J248" s="28"/>
      <c r="K248" s="28"/>
    </row>
    <row r="249" spans="1:11">
      <c r="B249" s="50" t="s">
        <v>280</v>
      </c>
      <c r="C249" s="53" t="s">
        <v>519</v>
      </c>
      <c r="D249" s="53" t="s">
        <v>296</v>
      </c>
      <c r="E249" s="55" t="s">
        <v>472</v>
      </c>
      <c r="F249" s="206"/>
      <c r="G249" s="207"/>
      <c r="H249" s="28"/>
      <c r="I249" s="28"/>
      <c r="J249" s="28"/>
      <c r="K249" s="28"/>
    </row>
    <row r="250" spans="1:11">
      <c r="B250" s="50" t="s">
        <v>261</v>
      </c>
      <c r="C250" s="53" t="s">
        <v>518</v>
      </c>
      <c r="D250" s="53" t="s">
        <v>6</v>
      </c>
      <c r="E250" s="55" t="s">
        <v>472</v>
      </c>
      <c r="F250" s="206" t="s">
        <v>569</v>
      </c>
      <c r="G250" s="207"/>
      <c r="H250" s="28"/>
      <c r="I250" s="28"/>
      <c r="J250" s="28"/>
      <c r="K250" s="28"/>
    </row>
    <row r="251" spans="1:11">
      <c r="B251" s="50" t="s">
        <v>262</v>
      </c>
      <c r="C251" s="53" t="s">
        <v>518</v>
      </c>
      <c r="D251" s="53" t="s">
        <v>5</v>
      </c>
      <c r="E251" s="55" t="s">
        <v>472</v>
      </c>
      <c r="F251" s="206"/>
      <c r="G251" s="207"/>
      <c r="H251" s="28"/>
      <c r="I251" s="28"/>
      <c r="J251" s="28"/>
      <c r="K251" s="28"/>
    </row>
    <row r="252" spans="1:11">
      <c r="B252" s="50" t="s">
        <v>266</v>
      </c>
      <c r="C252" s="53" t="s">
        <v>502</v>
      </c>
      <c r="D252" s="53" t="s">
        <v>5</v>
      </c>
      <c r="E252" s="55" t="s">
        <v>472</v>
      </c>
      <c r="F252" s="206"/>
      <c r="G252" s="207"/>
      <c r="H252" s="28"/>
      <c r="I252" s="28"/>
      <c r="J252" s="28"/>
      <c r="K252" s="28"/>
    </row>
    <row r="253" spans="1:11">
      <c r="B253" s="50" t="s">
        <v>267</v>
      </c>
      <c r="C253" s="53" t="s">
        <v>502</v>
      </c>
      <c r="D253" s="53" t="s">
        <v>5</v>
      </c>
      <c r="E253" s="55" t="s">
        <v>472</v>
      </c>
      <c r="F253" s="206"/>
      <c r="G253" s="207"/>
      <c r="H253" s="28"/>
      <c r="I253" s="28"/>
      <c r="J253" s="28"/>
      <c r="K253" s="28"/>
    </row>
    <row r="254" spans="1:11">
      <c r="B254" s="50" t="s">
        <v>268</v>
      </c>
      <c r="C254" s="53" t="s">
        <v>502</v>
      </c>
      <c r="D254" s="53" t="s">
        <v>5</v>
      </c>
      <c r="E254" s="55" t="s">
        <v>472</v>
      </c>
      <c r="F254" s="206"/>
      <c r="G254" s="207"/>
      <c r="H254" s="28"/>
      <c r="I254" s="28"/>
      <c r="J254" s="28"/>
      <c r="K254" s="28"/>
    </row>
    <row r="255" spans="1:11">
      <c r="B255" s="50" t="s">
        <v>279</v>
      </c>
      <c r="C255" s="53" t="s">
        <v>518</v>
      </c>
      <c r="D255" s="53" t="s">
        <v>5</v>
      </c>
      <c r="E255" s="55" t="s">
        <v>472</v>
      </c>
      <c r="F255" s="206"/>
      <c r="G255" s="207"/>
      <c r="H255" s="28"/>
      <c r="I255" s="28"/>
      <c r="J255" s="28"/>
      <c r="K255" s="28"/>
    </row>
    <row r="256" spans="1:11">
      <c r="B256" s="50" t="s">
        <v>428</v>
      </c>
      <c r="C256" s="53" t="s">
        <v>38</v>
      </c>
      <c r="D256" s="53" t="s">
        <v>296</v>
      </c>
      <c r="E256" s="55" t="s">
        <v>472</v>
      </c>
      <c r="F256" s="206" t="s">
        <v>570</v>
      </c>
      <c r="G256" s="207"/>
      <c r="H256" s="28"/>
      <c r="I256" s="28"/>
      <c r="J256" s="28"/>
      <c r="K256" s="28"/>
    </row>
    <row r="257" spans="1:11">
      <c r="B257" s="50" t="s">
        <v>443</v>
      </c>
      <c r="C257" s="53" t="s">
        <v>37</v>
      </c>
      <c r="D257" s="53" t="s">
        <v>5</v>
      </c>
      <c r="E257" s="55" t="s">
        <v>472</v>
      </c>
      <c r="F257" s="206"/>
      <c r="G257" s="207"/>
      <c r="H257" s="28"/>
      <c r="I257" s="28"/>
      <c r="J257" s="28"/>
      <c r="K257" s="28"/>
    </row>
    <row r="258" spans="1:11" ht="45">
      <c r="B258" s="48" t="s">
        <v>224</v>
      </c>
      <c r="C258" s="200"/>
      <c r="D258" s="202"/>
      <c r="E258" s="202"/>
      <c r="F258" s="202"/>
      <c r="G258" s="201"/>
      <c r="H258" s="28"/>
      <c r="I258" s="28"/>
      <c r="J258" s="28"/>
      <c r="K258" s="28"/>
    </row>
    <row r="259" spans="1:11" ht="30">
      <c r="B259" s="50" t="s">
        <v>429</v>
      </c>
      <c r="C259" s="200"/>
      <c r="D259" s="202"/>
      <c r="E259" s="202"/>
      <c r="F259" s="202"/>
      <c r="G259" s="201"/>
      <c r="H259" s="28"/>
      <c r="I259" s="28"/>
      <c r="J259" s="28"/>
      <c r="K259" s="28"/>
    </row>
    <row r="260" spans="1:11" ht="5.25" customHeight="1">
      <c r="B260" s="50"/>
      <c r="C260" s="98"/>
      <c r="D260" s="98"/>
      <c r="E260" s="69"/>
      <c r="F260" s="37"/>
      <c r="G260" s="37"/>
      <c r="H260" s="28"/>
      <c r="I260" s="28"/>
      <c r="J260" s="28"/>
      <c r="K260" s="28"/>
    </row>
    <row r="261" spans="1:11">
      <c r="A261" s="86">
        <v>11</v>
      </c>
      <c r="B261" s="99" t="s">
        <v>78</v>
      </c>
      <c r="C261" s="100" t="s">
        <v>0</v>
      </c>
      <c r="D261" s="100" t="s">
        <v>1</v>
      </c>
      <c r="E261" s="88" t="s">
        <v>521</v>
      </c>
      <c r="F261" s="198" t="s">
        <v>111</v>
      </c>
      <c r="G261" s="199"/>
      <c r="H261" s="28"/>
      <c r="I261" s="28"/>
      <c r="J261" s="28"/>
      <c r="K261" s="28"/>
    </row>
    <row r="262" spans="1:11">
      <c r="B262" s="50" t="s">
        <v>270</v>
      </c>
      <c r="C262" s="53" t="s">
        <v>37</v>
      </c>
      <c r="D262" s="53" t="s">
        <v>6</v>
      </c>
      <c r="E262" s="55" t="s">
        <v>473</v>
      </c>
      <c r="F262" s="208" t="s">
        <v>571</v>
      </c>
      <c r="G262" s="209"/>
      <c r="H262" s="28"/>
      <c r="I262" s="28"/>
      <c r="J262" s="28"/>
      <c r="K262" s="28"/>
    </row>
    <row r="263" spans="1:11">
      <c r="B263" s="50" t="s">
        <v>271</v>
      </c>
      <c r="C263" s="53" t="s">
        <v>37</v>
      </c>
      <c r="D263" s="53" t="s">
        <v>6</v>
      </c>
      <c r="E263" s="55" t="s">
        <v>473</v>
      </c>
      <c r="F263" s="208" t="s">
        <v>572</v>
      </c>
      <c r="G263" s="209"/>
      <c r="H263" s="28"/>
      <c r="I263" s="28"/>
      <c r="J263" s="28"/>
      <c r="K263" s="28"/>
    </row>
    <row r="264" spans="1:11">
      <c r="B264" s="50" t="s">
        <v>272</v>
      </c>
      <c r="C264" s="53" t="s">
        <v>37</v>
      </c>
      <c r="D264" s="53" t="s">
        <v>7</v>
      </c>
      <c r="E264" s="55" t="s">
        <v>473</v>
      </c>
      <c r="F264" s="208"/>
      <c r="G264" s="209"/>
      <c r="H264" s="28"/>
      <c r="I264" s="28"/>
      <c r="J264" s="28"/>
      <c r="K264" s="28"/>
    </row>
    <row r="265" spans="1:11">
      <c r="B265" s="50" t="s">
        <v>479</v>
      </c>
      <c r="C265" s="53" t="s">
        <v>37</v>
      </c>
      <c r="D265" s="53" t="s">
        <v>6</v>
      </c>
      <c r="E265" s="55" t="s">
        <v>473</v>
      </c>
      <c r="F265" s="208" t="s">
        <v>573</v>
      </c>
      <c r="G265" s="209"/>
      <c r="H265" s="28"/>
      <c r="I265" s="28"/>
      <c r="J265" s="28"/>
      <c r="K265" s="28"/>
    </row>
    <row r="266" spans="1:11">
      <c r="B266" s="42" t="s">
        <v>484</v>
      </c>
      <c r="C266" s="53" t="s">
        <v>502</v>
      </c>
      <c r="D266" s="53" t="s">
        <v>5</v>
      </c>
      <c r="E266" s="55" t="s">
        <v>473</v>
      </c>
      <c r="F266" s="208"/>
      <c r="G266" s="209"/>
      <c r="H266" s="28"/>
      <c r="I266" s="28"/>
      <c r="J266" s="28"/>
      <c r="K266" s="28"/>
    </row>
    <row r="267" spans="1:11" ht="45">
      <c r="B267" s="48" t="s">
        <v>224</v>
      </c>
      <c r="C267" s="203" t="s">
        <v>576</v>
      </c>
      <c r="D267" s="204"/>
      <c r="E267" s="204"/>
      <c r="F267" s="204"/>
      <c r="G267" s="205"/>
      <c r="H267" s="28"/>
      <c r="I267" s="28"/>
      <c r="J267" s="28"/>
      <c r="K267" s="28"/>
    </row>
    <row r="268" spans="1:11" ht="5.25" customHeight="1">
      <c r="B268" s="51"/>
      <c r="C268" s="101"/>
      <c r="D268" s="101"/>
      <c r="E268" s="69"/>
      <c r="F268" s="69"/>
      <c r="G268" s="69"/>
      <c r="H268" s="28"/>
      <c r="I268" s="28"/>
      <c r="J268" s="28"/>
      <c r="K268" s="28"/>
    </row>
    <row r="269" spans="1:11">
      <c r="A269" s="86">
        <v>12</v>
      </c>
      <c r="B269" s="93" t="s">
        <v>425</v>
      </c>
      <c r="C269" s="88" t="s">
        <v>0</v>
      </c>
      <c r="D269" s="88" t="s">
        <v>1</v>
      </c>
      <c r="E269" s="88" t="s">
        <v>521</v>
      </c>
      <c r="F269" s="198" t="s">
        <v>111</v>
      </c>
      <c r="G269" s="199"/>
      <c r="H269" s="28"/>
      <c r="I269" s="28"/>
      <c r="J269" s="28"/>
      <c r="K269" s="28"/>
    </row>
    <row r="270" spans="1:11">
      <c r="A270" s="94"/>
      <c r="B270" s="50" t="s">
        <v>170</v>
      </c>
      <c r="C270" s="53" t="s">
        <v>171</v>
      </c>
      <c r="D270" s="53" t="s">
        <v>5</v>
      </c>
      <c r="E270" s="55" t="s">
        <v>474</v>
      </c>
      <c r="F270" s="200"/>
      <c r="G270" s="201"/>
      <c r="H270" s="28"/>
      <c r="I270" s="28"/>
      <c r="J270" s="28"/>
      <c r="K270" s="28"/>
    </row>
    <row r="271" spans="1:11">
      <c r="A271" s="94"/>
      <c r="B271" s="50" t="s">
        <v>178</v>
      </c>
      <c r="C271" s="53" t="s">
        <v>179</v>
      </c>
      <c r="D271" s="53" t="s">
        <v>5</v>
      </c>
      <c r="E271" s="55" t="s">
        <v>474</v>
      </c>
      <c r="F271" s="200"/>
      <c r="G271" s="201"/>
      <c r="H271" s="28"/>
      <c r="I271" s="28"/>
      <c r="J271" s="28"/>
      <c r="K271" s="28"/>
    </row>
    <row r="272" spans="1:11">
      <c r="A272" s="94"/>
      <c r="B272" s="50" t="s">
        <v>181</v>
      </c>
      <c r="C272" s="53" t="s">
        <v>180</v>
      </c>
      <c r="D272" s="53" t="s">
        <v>5</v>
      </c>
      <c r="E272" s="55" t="s">
        <v>474</v>
      </c>
      <c r="F272" s="200"/>
      <c r="G272" s="201"/>
      <c r="H272" s="28"/>
      <c r="I272" s="28"/>
      <c r="J272" s="28"/>
      <c r="K272" s="28"/>
    </row>
    <row r="273" spans="1:11">
      <c r="A273" s="94"/>
      <c r="B273" s="50" t="s">
        <v>182</v>
      </c>
      <c r="C273" s="53" t="s">
        <v>183</v>
      </c>
      <c r="D273" s="53" t="s">
        <v>6</v>
      </c>
      <c r="E273" s="55" t="s">
        <v>474</v>
      </c>
      <c r="F273" s="200"/>
      <c r="G273" s="201"/>
      <c r="H273" s="28"/>
      <c r="I273" s="28"/>
      <c r="J273" s="28"/>
      <c r="K273" s="28"/>
    </row>
    <row r="274" spans="1:11">
      <c r="B274" s="50" t="s">
        <v>192</v>
      </c>
      <c r="C274" s="53" t="s">
        <v>337</v>
      </c>
      <c r="D274" s="53" t="s">
        <v>5</v>
      </c>
      <c r="E274" s="55" t="s">
        <v>474</v>
      </c>
      <c r="F274" s="200"/>
      <c r="G274" s="201"/>
      <c r="H274" s="28"/>
      <c r="I274" s="28"/>
      <c r="J274" s="28"/>
      <c r="K274" s="28"/>
    </row>
    <row r="275" spans="1:11">
      <c r="B275" s="50" t="s">
        <v>281</v>
      </c>
      <c r="C275" s="53" t="s">
        <v>519</v>
      </c>
      <c r="D275" s="53" t="s">
        <v>296</v>
      </c>
      <c r="E275" s="55" t="s">
        <v>472</v>
      </c>
      <c r="F275" s="200"/>
      <c r="G275" s="201"/>
      <c r="H275" s="28"/>
      <c r="I275" s="28"/>
      <c r="J275" s="28"/>
      <c r="K275" s="28"/>
    </row>
    <row r="276" spans="1:11">
      <c r="B276" s="50" t="s">
        <v>263</v>
      </c>
      <c r="C276" s="53" t="s">
        <v>397</v>
      </c>
      <c r="D276" s="53" t="s">
        <v>5</v>
      </c>
      <c r="E276" s="55" t="s">
        <v>472</v>
      </c>
      <c r="F276" s="200"/>
      <c r="G276" s="201"/>
      <c r="H276" s="28"/>
      <c r="I276" s="28"/>
      <c r="J276" s="28"/>
      <c r="K276" s="28"/>
    </row>
    <row r="277" spans="1:11">
      <c r="B277" s="50" t="s">
        <v>264</v>
      </c>
      <c r="C277" s="53" t="s">
        <v>518</v>
      </c>
      <c r="D277" s="53" t="s">
        <v>5</v>
      </c>
      <c r="E277" s="55" t="s">
        <v>472</v>
      </c>
      <c r="F277" s="200"/>
      <c r="G277" s="201"/>
      <c r="H277" s="28"/>
      <c r="I277" s="28"/>
      <c r="J277" s="28"/>
      <c r="K277" s="28"/>
    </row>
    <row r="278" spans="1:11">
      <c r="B278" s="50" t="s">
        <v>274</v>
      </c>
      <c r="C278" s="53" t="s">
        <v>518</v>
      </c>
      <c r="D278" s="53" t="s">
        <v>5</v>
      </c>
      <c r="E278" s="55" t="s">
        <v>473</v>
      </c>
      <c r="F278" s="200"/>
      <c r="G278" s="201"/>
      <c r="H278" s="28"/>
      <c r="I278" s="28"/>
      <c r="J278" s="28"/>
      <c r="K278" s="28"/>
    </row>
    <row r="279" spans="1:11">
      <c r="B279" s="50" t="s">
        <v>265</v>
      </c>
      <c r="C279" s="53" t="s">
        <v>519</v>
      </c>
      <c r="D279" s="53" t="s">
        <v>296</v>
      </c>
      <c r="E279" s="55" t="s">
        <v>472</v>
      </c>
      <c r="F279" s="200"/>
      <c r="G279" s="201"/>
      <c r="H279" s="28"/>
      <c r="I279" s="28"/>
      <c r="J279" s="28"/>
      <c r="K279" s="28"/>
    </row>
    <row r="280" spans="1:11">
      <c r="B280" s="50" t="s">
        <v>275</v>
      </c>
      <c r="C280" s="53" t="s">
        <v>519</v>
      </c>
      <c r="D280" s="53" t="s">
        <v>296</v>
      </c>
      <c r="E280" s="55" t="s">
        <v>472</v>
      </c>
      <c r="F280" s="200"/>
      <c r="G280" s="201"/>
      <c r="H280" s="28"/>
      <c r="I280" s="28"/>
      <c r="J280" s="28"/>
      <c r="K280" s="28"/>
    </row>
    <row r="281" spans="1:11">
      <c r="B281" s="42" t="s">
        <v>484</v>
      </c>
      <c r="C281" s="53" t="s">
        <v>502</v>
      </c>
      <c r="D281" s="53" t="s">
        <v>5</v>
      </c>
      <c r="E281" s="55" t="s">
        <v>474</v>
      </c>
      <c r="F281" s="200"/>
      <c r="G281" s="201"/>
      <c r="H281" s="28"/>
      <c r="I281" s="28"/>
      <c r="J281" s="28"/>
      <c r="K281" s="28"/>
    </row>
    <row r="282" spans="1:11" ht="45">
      <c r="B282" s="48" t="s">
        <v>224</v>
      </c>
      <c r="C282" s="200"/>
      <c r="D282" s="202"/>
      <c r="E282" s="202"/>
      <c r="F282" s="202"/>
      <c r="G282" s="201"/>
      <c r="H282" s="28"/>
      <c r="I282" s="28"/>
      <c r="J282" s="28"/>
      <c r="K282" s="28"/>
    </row>
    <row r="283" spans="1:11" ht="5.25" customHeight="1">
      <c r="H283" s="28"/>
      <c r="I283" s="28"/>
      <c r="J283" s="28"/>
      <c r="K283" s="28"/>
    </row>
    <row r="284" spans="1:11">
      <c r="A284" s="86">
        <v>13</v>
      </c>
      <c r="B284" s="87" t="s">
        <v>164</v>
      </c>
      <c r="C284" s="88" t="s">
        <v>0</v>
      </c>
      <c r="D284" s="88" t="s">
        <v>1</v>
      </c>
      <c r="E284" s="88" t="s">
        <v>521</v>
      </c>
      <c r="F284" s="198" t="s">
        <v>111</v>
      </c>
      <c r="G284" s="199"/>
      <c r="H284" s="28"/>
      <c r="I284" s="28"/>
      <c r="J284" s="28"/>
      <c r="K284" s="28"/>
    </row>
    <row r="285" spans="1:11" ht="28.5" customHeight="1">
      <c r="B285" s="65" t="s">
        <v>167</v>
      </c>
      <c r="C285" s="66" t="s">
        <v>286</v>
      </c>
      <c r="D285" s="66" t="s">
        <v>5</v>
      </c>
      <c r="E285" s="67" t="s">
        <v>472</v>
      </c>
      <c r="F285" s="203" t="s">
        <v>579</v>
      </c>
      <c r="G285" s="205"/>
      <c r="H285" s="28"/>
      <c r="I285" s="28"/>
      <c r="J285" s="28"/>
      <c r="K285" s="28"/>
    </row>
    <row r="286" spans="1:11">
      <c r="B286" s="42" t="s">
        <v>165</v>
      </c>
      <c r="C286" s="53" t="s">
        <v>518</v>
      </c>
      <c r="D286" s="53" t="s">
        <v>296</v>
      </c>
      <c r="E286" s="55" t="s">
        <v>472</v>
      </c>
      <c r="F286" s="203" t="s">
        <v>575</v>
      </c>
      <c r="G286" s="205"/>
      <c r="H286" s="28"/>
      <c r="I286" s="28"/>
      <c r="J286" s="28"/>
      <c r="K286" s="28"/>
    </row>
    <row r="287" spans="1:11">
      <c r="B287" s="42" t="s">
        <v>169</v>
      </c>
      <c r="C287" s="53" t="s">
        <v>519</v>
      </c>
      <c r="D287" s="53" t="s">
        <v>296</v>
      </c>
      <c r="E287" s="55" t="s">
        <v>472</v>
      </c>
      <c r="F287" s="200"/>
      <c r="G287" s="201"/>
      <c r="H287" s="28"/>
      <c r="I287" s="28"/>
      <c r="J287" s="28"/>
      <c r="K287" s="28"/>
    </row>
    <row r="288" spans="1:11" ht="4.5" customHeight="1">
      <c r="C288" s="69"/>
      <c r="D288" s="69"/>
      <c r="E288" s="69"/>
      <c r="F288" s="37"/>
      <c r="G288" s="38"/>
      <c r="H288" s="28"/>
      <c r="I288" s="28"/>
      <c r="J288" s="28"/>
      <c r="K288" s="28"/>
    </row>
    <row r="289" spans="1:11" ht="30">
      <c r="A289" s="94">
        <v>14</v>
      </c>
      <c r="B289" s="102" t="s">
        <v>478</v>
      </c>
      <c r="C289" s="100" t="s">
        <v>0</v>
      </c>
      <c r="D289" s="100" t="s">
        <v>1</v>
      </c>
      <c r="E289" s="103" t="s">
        <v>521</v>
      </c>
      <c r="F289" s="198" t="s">
        <v>111</v>
      </c>
      <c r="G289" s="199"/>
      <c r="H289" s="28"/>
      <c r="I289" s="28"/>
      <c r="J289" s="28"/>
      <c r="K289" s="28"/>
    </row>
    <row r="290" spans="1:11">
      <c r="B290" s="42" t="s">
        <v>118</v>
      </c>
      <c r="C290" s="53" t="s">
        <v>333</v>
      </c>
      <c r="D290" s="53" t="s">
        <v>5</v>
      </c>
      <c r="E290" s="56" t="s">
        <v>473</v>
      </c>
      <c r="F290" s="200"/>
      <c r="G290" s="201"/>
      <c r="H290" s="28"/>
      <c r="I290" s="28"/>
      <c r="J290" s="28"/>
      <c r="K290" s="28"/>
    </row>
    <row r="291" spans="1:11">
      <c r="B291" s="42" t="s">
        <v>119</v>
      </c>
      <c r="C291" s="63">
        <v>3</v>
      </c>
      <c r="D291" s="53" t="s">
        <v>5</v>
      </c>
      <c r="E291" s="56" t="s">
        <v>473</v>
      </c>
      <c r="F291" s="200"/>
      <c r="G291" s="201"/>
      <c r="H291" s="28"/>
      <c r="I291" s="28"/>
      <c r="J291" s="28"/>
      <c r="K291" s="28"/>
    </row>
    <row r="292" spans="1:11">
      <c r="B292" s="42" t="s">
        <v>161</v>
      </c>
      <c r="C292" s="63" t="s">
        <v>38</v>
      </c>
      <c r="D292" s="53" t="s">
        <v>296</v>
      </c>
      <c r="E292" s="56" t="s">
        <v>473</v>
      </c>
      <c r="F292" s="200"/>
      <c r="G292" s="201"/>
      <c r="H292" s="28"/>
      <c r="I292" s="28"/>
      <c r="J292" s="28"/>
      <c r="K292" s="28"/>
    </row>
    <row r="293" spans="1:11">
      <c r="B293" s="50" t="s">
        <v>120</v>
      </c>
      <c r="C293" s="63" t="s">
        <v>38</v>
      </c>
      <c r="D293" s="53" t="s">
        <v>296</v>
      </c>
      <c r="E293" s="56" t="s">
        <v>473</v>
      </c>
      <c r="F293" s="200"/>
      <c r="G293" s="201"/>
      <c r="H293" s="28"/>
    </row>
    <row r="294" spans="1:11" ht="30">
      <c r="B294" s="50" t="s">
        <v>121</v>
      </c>
      <c r="C294" s="58" t="s">
        <v>38</v>
      </c>
      <c r="D294" s="66" t="s">
        <v>296</v>
      </c>
      <c r="E294" s="56" t="s">
        <v>473</v>
      </c>
      <c r="F294" s="200"/>
      <c r="G294" s="201"/>
      <c r="H294" s="28"/>
      <c r="I294" s="28"/>
      <c r="J294" s="28"/>
      <c r="K294" s="28"/>
    </row>
    <row r="295" spans="1:11">
      <c r="B295" s="50" t="s">
        <v>414</v>
      </c>
      <c r="C295" s="63" t="s">
        <v>418</v>
      </c>
      <c r="D295" s="53" t="s">
        <v>490</v>
      </c>
      <c r="E295" s="56" t="s">
        <v>473</v>
      </c>
      <c r="F295" s="200"/>
      <c r="G295" s="201"/>
      <c r="H295" s="28"/>
      <c r="I295" s="28"/>
      <c r="J295" s="28"/>
      <c r="K295" s="28"/>
    </row>
    <row r="296" spans="1:11">
      <c r="B296" s="50" t="s">
        <v>162</v>
      </c>
      <c r="C296" s="63" t="s">
        <v>38</v>
      </c>
      <c r="D296" s="53" t="s">
        <v>296</v>
      </c>
      <c r="E296" s="56" t="s">
        <v>473</v>
      </c>
      <c r="F296" s="200"/>
      <c r="G296" s="201"/>
      <c r="H296" s="28"/>
      <c r="I296" s="28"/>
      <c r="J296" s="28"/>
      <c r="K296" s="28"/>
    </row>
    <row r="297" spans="1:11">
      <c r="B297" s="50" t="s">
        <v>163</v>
      </c>
      <c r="C297" s="63" t="s">
        <v>416</v>
      </c>
      <c r="D297" s="53" t="s">
        <v>5</v>
      </c>
      <c r="E297" s="56" t="s">
        <v>473</v>
      </c>
      <c r="F297" s="200"/>
      <c r="G297" s="201"/>
      <c r="H297" s="28"/>
      <c r="I297" s="28"/>
      <c r="J297" s="28"/>
      <c r="K297" s="28"/>
    </row>
    <row r="298" spans="1:11">
      <c r="B298" s="42" t="s">
        <v>122</v>
      </c>
      <c r="C298" s="63">
        <v>0</v>
      </c>
      <c r="D298" s="53" t="s">
        <v>296</v>
      </c>
      <c r="E298" s="56" t="s">
        <v>473</v>
      </c>
      <c r="F298" s="206" t="s">
        <v>519</v>
      </c>
      <c r="G298" s="207"/>
      <c r="H298" s="28"/>
      <c r="I298" s="28"/>
      <c r="J298" s="28"/>
      <c r="K298" s="28"/>
    </row>
    <row r="299" spans="1:11">
      <c r="B299" s="42" t="s">
        <v>484</v>
      </c>
      <c r="C299" s="63" t="s">
        <v>502</v>
      </c>
      <c r="D299" s="53" t="s">
        <v>5</v>
      </c>
      <c r="E299" s="56" t="s">
        <v>473</v>
      </c>
      <c r="F299" s="200"/>
      <c r="G299" s="201"/>
      <c r="H299" s="28"/>
      <c r="I299" s="28"/>
      <c r="J299" s="28"/>
      <c r="K299" s="28"/>
    </row>
    <row r="300" spans="1:11" ht="6" customHeight="1">
      <c r="B300" s="28"/>
      <c r="C300" s="28"/>
      <c r="D300" s="28"/>
      <c r="E300" s="28"/>
      <c r="F300" s="28"/>
      <c r="G300" s="28"/>
      <c r="H300" s="28"/>
      <c r="I300" s="28"/>
      <c r="J300" s="28"/>
      <c r="K300" s="28"/>
    </row>
    <row r="301" spans="1:11" ht="6" customHeight="1">
      <c r="B301" s="28"/>
      <c r="C301" s="28"/>
      <c r="D301" s="28"/>
      <c r="E301" s="28"/>
      <c r="F301" s="28"/>
      <c r="G301" s="28"/>
      <c r="H301" s="28"/>
      <c r="I301" s="28"/>
      <c r="J301" s="28"/>
      <c r="K301" s="28"/>
    </row>
    <row r="302" spans="1:11" ht="4.5" customHeight="1">
      <c r="B302" s="50"/>
      <c r="C302" s="28"/>
      <c r="D302" s="28"/>
      <c r="E302" s="28"/>
      <c r="F302" s="28"/>
      <c r="G302" s="28"/>
      <c r="H302" s="28"/>
      <c r="I302" s="28"/>
      <c r="J302" s="28"/>
      <c r="K302" s="28"/>
    </row>
    <row r="303" spans="1:11">
      <c r="A303" s="86">
        <v>15</v>
      </c>
      <c r="B303" s="104" t="s">
        <v>157</v>
      </c>
      <c r="F303" s="28"/>
      <c r="G303" s="28"/>
      <c r="H303" s="28"/>
      <c r="I303" s="28"/>
      <c r="J303" s="28"/>
      <c r="K303" s="28"/>
    </row>
    <row r="304" spans="1:11">
      <c r="B304" s="28" t="s">
        <v>160</v>
      </c>
      <c r="C304" s="53" t="s">
        <v>177</v>
      </c>
      <c r="D304" s="105"/>
      <c r="E304" s="90"/>
      <c r="F304" s="28"/>
      <c r="G304" s="28"/>
      <c r="H304" s="28"/>
      <c r="I304" s="28"/>
      <c r="J304" s="28"/>
      <c r="K304" s="28"/>
    </row>
    <row r="305" spans="2:11">
      <c r="B305" s="27" t="s">
        <v>406</v>
      </c>
      <c r="C305" s="68" t="s">
        <v>408</v>
      </c>
      <c r="D305" s="105"/>
      <c r="E305" s="90"/>
      <c r="F305" s="28"/>
      <c r="G305" s="28"/>
      <c r="H305" s="28"/>
      <c r="I305" s="28"/>
      <c r="J305" s="28"/>
      <c r="K305" s="28"/>
    </row>
    <row r="306" spans="2:11">
      <c r="B306" s="27" t="s">
        <v>410</v>
      </c>
      <c r="C306" s="53" t="s">
        <v>241</v>
      </c>
      <c r="D306" s="105"/>
      <c r="E306" s="90"/>
      <c r="F306" s="28"/>
      <c r="G306" s="28"/>
      <c r="H306" s="28"/>
      <c r="I306" s="28"/>
      <c r="J306" s="28"/>
      <c r="K306" s="28"/>
    </row>
    <row r="307" spans="2:11" ht="5.25" customHeight="1">
      <c r="C307" s="90"/>
      <c r="D307" s="105"/>
      <c r="E307" s="90"/>
      <c r="F307" s="28"/>
      <c r="G307" s="28"/>
      <c r="H307" s="28"/>
      <c r="I307" s="28"/>
      <c r="J307" s="28"/>
      <c r="K307" s="28"/>
    </row>
    <row r="308" spans="2:11">
      <c r="B308" s="104" t="s">
        <v>157</v>
      </c>
      <c r="C308" s="100" t="s">
        <v>0</v>
      </c>
      <c r="D308" s="103" t="s">
        <v>521</v>
      </c>
      <c r="E308" s="100" t="s">
        <v>523</v>
      </c>
      <c r="F308" s="28"/>
      <c r="G308" s="28"/>
      <c r="H308" s="28"/>
      <c r="I308" s="28"/>
      <c r="J308" s="28"/>
      <c r="K308" s="28"/>
    </row>
    <row r="309" spans="2:11" ht="30">
      <c r="B309" s="85" t="s">
        <v>524</v>
      </c>
      <c r="C309" s="106" t="s">
        <v>37</v>
      </c>
      <c r="D309" s="107" t="s">
        <v>475</v>
      </c>
      <c r="E309" s="108">
        <v>1</v>
      </c>
      <c r="F309" s="28"/>
      <c r="G309" s="28"/>
      <c r="H309" s="28"/>
      <c r="I309" s="28"/>
      <c r="J309" s="28"/>
      <c r="K309" s="28"/>
    </row>
    <row r="310" spans="2:11" ht="45">
      <c r="B310" s="85" t="s">
        <v>525</v>
      </c>
      <c r="C310" s="106" t="s">
        <v>38</v>
      </c>
      <c r="D310" s="107" t="s">
        <v>475</v>
      </c>
      <c r="E310" s="108">
        <v>0</v>
      </c>
      <c r="F310" s="28"/>
      <c r="G310" s="28"/>
      <c r="H310" s="28"/>
      <c r="I310" s="28"/>
      <c r="J310" s="28"/>
      <c r="K310" s="28"/>
    </row>
    <row r="311" spans="2:11" ht="60">
      <c r="B311" s="85" t="s">
        <v>526</v>
      </c>
      <c r="C311" s="106" t="s">
        <v>38</v>
      </c>
      <c r="D311" s="107" t="s">
        <v>475</v>
      </c>
      <c r="E311" s="108">
        <v>0</v>
      </c>
      <c r="F311" s="28"/>
      <c r="G311" s="28"/>
      <c r="H311" s="28"/>
      <c r="I311" s="28"/>
      <c r="J311" s="28"/>
      <c r="K311" s="28"/>
    </row>
    <row r="312" spans="2:11" ht="45">
      <c r="B312" s="85" t="s">
        <v>527</v>
      </c>
      <c r="C312" s="106" t="s">
        <v>37</v>
      </c>
      <c r="D312" s="107" t="s">
        <v>475</v>
      </c>
      <c r="E312" s="108">
        <v>0</v>
      </c>
      <c r="F312" s="28"/>
      <c r="G312" s="28"/>
      <c r="H312" s="28"/>
      <c r="I312" s="28"/>
      <c r="J312" s="28"/>
      <c r="K312" s="28"/>
    </row>
    <row r="313" spans="2:11" ht="45">
      <c r="B313" s="85" t="s">
        <v>528</v>
      </c>
      <c r="C313" s="106" t="s">
        <v>38</v>
      </c>
      <c r="D313" s="107" t="s">
        <v>475</v>
      </c>
      <c r="E313" s="108">
        <v>0</v>
      </c>
      <c r="F313" s="28"/>
      <c r="G313" s="28"/>
      <c r="H313" s="28"/>
      <c r="I313" s="28"/>
      <c r="J313" s="28"/>
      <c r="K313" s="28"/>
    </row>
    <row r="314" spans="2:11" ht="60">
      <c r="B314" s="85" t="s">
        <v>529</v>
      </c>
      <c r="C314" s="106" t="s">
        <v>38</v>
      </c>
      <c r="D314" s="107" t="s">
        <v>475</v>
      </c>
      <c r="E314" s="108">
        <v>0</v>
      </c>
      <c r="F314" s="28"/>
      <c r="G314" s="28"/>
      <c r="H314" s="28"/>
      <c r="I314" s="28"/>
      <c r="J314" s="28"/>
      <c r="K314" s="28"/>
    </row>
    <row r="315" spans="2:11" ht="8.25" customHeight="1">
      <c r="C315" s="28"/>
      <c r="D315" s="28"/>
      <c r="E315" s="28"/>
      <c r="F315" s="28"/>
      <c r="G315" s="28"/>
      <c r="H315" s="28"/>
      <c r="I315" s="28"/>
      <c r="J315" s="28"/>
      <c r="K315" s="28"/>
    </row>
    <row r="316" spans="2:11">
      <c r="C316" s="28"/>
      <c r="D316" s="28"/>
      <c r="E316" s="28"/>
      <c r="F316" s="28"/>
      <c r="G316" s="28"/>
      <c r="H316" s="28"/>
      <c r="I316" s="28"/>
      <c r="J316" s="28"/>
      <c r="K316" s="28"/>
    </row>
    <row r="317" spans="2:11">
      <c r="B317" s="109" t="s">
        <v>496</v>
      </c>
      <c r="C317" s="218" t="s">
        <v>577</v>
      </c>
      <c r="D317" s="218"/>
      <c r="E317" s="69"/>
      <c r="F317" s="69"/>
      <c r="G317" s="69"/>
      <c r="H317" s="28"/>
      <c r="I317" s="28"/>
      <c r="J317" s="28"/>
      <c r="K317" s="28"/>
    </row>
    <row r="318" spans="2:11">
      <c r="B318" s="52" t="s">
        <v>499</v>
      </c>
      <c r="C318" s="200" t="s">
        <v>534</v>
      </c>
      <c r="D318" s="201"/>
      <c r="E318" s="28"/>
      <c r="F318" s="28"/>
      <c r="G318" s="28"/>
      <c r="H318" s="28"/>
      <c r="I318" s="28"/>
      <c r="J318" s="28"/>
      <c r="K318" s="28"/>
    </row>
    <row r="319" spans="2:11">
      <c r="C319" s="28"/>
      <c r="D319" s="28"/>
      <c r="E319" s="28"/>
      <c r="F319" s="28"/>
      <c r="G319" s="28"/>
      <c r="H319" s="28"/>
      <c r="I319" s="28"/>
      <c r="J319" s="28"/>
      <c r="K319" s="28"/>
    </row>
    <row r="320" spans="2:11" ht="15.75" thickBot="1"/>
    <row r="321" spans="2:8" ht="15.75" thickBot="1">
      <c r="B321" s="151" t="s">
        <v>580</v>
      </c>
      <c r="C321" s="152" t="s">
        <v>581</v>
      </c>
      <c r="D321" s="153" t="s">
        <v>582</v>
      </c>
      <c r="E321" s="154"/>
      <c r="F321" s="151" t="s">
        <v>583</v>
      </c>
      <c r="G321" s="155" t="s">
        <v>581</v>
      </c>
      <c r="H321" s="153" t="s">
        <v>582</v>
      </c>
    </row>
    <row r="322" spans="2:8">
      <c r="B322" s="156" t="s">
        <v>3</v>
      </c>
      <c r="C322" s="157">
        <f>+Score!H2</f>
        <v>0.05</v>
      </c>
      <c r="D322" s="158">
        <f>+Score!K2</f>
        <v>2.8363095238095253E-2</v>
      </c>
      <c r="E322" s="154"/>
      <c r="F322" s="159" t="s">
        <v>3</v>
      </c>
      <c r="G322" s="160">
        <f>+SUM(G323:G326)</f>
        <v>0.05</v>
      </c>
      <c r="H322" s="161">
        <f>+SUM(H323:H326)</f>
        <v>2.8363095238095243E-2</v>
      </c>
    </row>
    <row r="323" spans="2:8">
      <c r="B323" s="162" t="s">
        <v>188</v>
      </c>
      <c r="C323" s="163">
        <f>+Score!H44</f>
        <v>0.1</v>
      </c>
      <c r="D323" s="164">
        <f>+Score!K44</f>
        <v>0.1</v>
      </c>
      <c r="E323" s="154"/>
      <c r="F323" s="165" t="s">
        <v>474</v>
      </c>
      <c r="G323" s="166">
        <f>+SUMIF(Score!$H$4:$H$43,$F323,Score!I$4:I$43)</f>
        <v>0.01</v>
      </c>
      <c r="H323" s="167">
        <f>+SUMIF(Score!$H$4:$H$43,$F323,Score!K$4:K$43)</f>
        <v>5.2380952380952396E-3</v>
      </c>
    </row>
    <row r="324" spans="2:8">
      <c r="B324" s="162" t="s">
        <v>195</v>
      </c>
      <c r="C324" s="163">
        <f>+Score!H52</f>
        <v>0.1</v>
      </c>
      <c r="D324" s="164">
        <f>+Score!K52</f>
        <v>7.1071428571428577E-2</v>
      </c>
      <c r="E324" s="154"/>
      <c r="F324" s="165" t="s">
        <v>473</v>
      </c>
      <c r="G324" s="166">
        <f>+SUMIF(Score!$H$4:$H$43,$F324,Score!I$4:I$43)</f>
        <v>1.5000000000000001E-2</v>
      </c>
      <c r="H324" s="167">
        <f>+SUMIF(Score!$H$4:$H$43,$F324,Score!K$4:K$43)</f>
        <v>2.5000000000000001E-3</v>
      </c>
    </row>
    <row r="325" spans="2:8">
      <c r="B325" s="162" t="s">
        <v>129</v>
      </c>
      <c r="C325" s="163">
        <f>+Score!H63</f>
        <v>0.1</v>
      </c>
      <c r="D325" s="164">
        <f>+Score!K63</f>
        <v>7.0294117647058826E-2</v>
      </c>
      <c r="E325" s="154"/>
      <c r="F325" s="165" t="s">
        <v>472</v>
      </c>
      <c r="G325" s="166">
        <f>+SUMIF(Score!$H$4:$H$43,$F325,Score!I$4:I$43)</f>
        <v>0.02</v>
      </c>
      <c r="H325" s="167">
        <f>+SUMIF(Score!$H$4:$H$43,$F325,Score!K$4:K$43)</f>
        <v>0.02</v>
      </c>
    </row>
    <row r="326" spans="2:8">
      <c r="B326" s="162" t="s">
        <v>222</v>
      </c>
      <c r="C326" s="163">
        <f>+Score!H92</f>
        <v>0.1</v>
      </c>
      <c r="D326" s="164">
        <f>+Score!K92</f>
        <v>7.6250000000000026E-2</v>
      </c>
      <c r="E326" s="154"/>
      <c r="F326" s="168" t="s">
        <v>475</v>
      </c>
      <c r="G326" s="169">
        <f>+SUMIF(Score!$H$4:$H$43,$F326,Score!I$4:I$43)</f>
        <v>5.000000000000001E-3</v>
      </c>
      <c r="H326" s="167">
        <f>+SUMIF(Score!$H$4:$H$43,$F326,Score!K$4:K$43)</f>
        <v>6.2500000000000012E-4</v>
      </c>
    </row>
    <row r="327" spans="2:8">
      <c r="B327" s="162" t="s">
        <v>229</v>
      </c>
      <c r="C327" s="163">
        <f>+Score!H115</f>
        <v>0.08</v>
      </c>
      <c r="D327" s="164">
        <f>+Score!K115</f>
        <v>5.5333333333333339E-2</v>
      </c>
      <c r="E327" s="154"/>
      <c r="F327" s="170" t="s">
        <v>188</v>
      </c>
      <c r="G327" s="171">
        <f>+SUM(G328:G330)</f>
        <v>0.1</v>
      </c>
      <c r="H327" s="172">
        <f>+SUM(H328:H330)</f>
        <v>0.1</v>
      </c>
    </row>
    <row r="328" spans="2:8">
      <c r="B328" s="162" t="s">
        <v>243</v>
      </c>
      <c r="C328" s="163">
        <f>+Score!H128</f>
        <v>0.1</v>
      </c>
      <c r="D328" s="164">
        <f>+Score!K128</f>
        <v>5.4285714285714291E-2</v>
      </c>
      <c r="E328" s="154"/>
      <c r="F328" s="165" t="s">
        <v>474</v>
      </c>
      <c r="G328" s="173">
        <f>+SUMIF(Score!$H$45:$H$51,$F328,Score!I$45:I$51)</f>
        <v>2.0000000000000004E-2</v>
      </c>
      <c r="H328" s="174">
        <f>+SUMIF(Score!$H$45:$H$51,$F328,Score!K$45:K$51)</f>
        <v>2.0000000000000004E-2</v>
      </c>
    </row>
    <row r="329" spans="2:8">
      <c r="B329" s="162" t="s">
        <v>220</v>
      </c>
      <c r="C329" s="163">
        <f>+Score!H143</f>
        <v>0.01</v>
      </c>
      <c r="D329" s="164">
        <f>+Score!K143</f>
        <v>7.5000000000000006E-3</v>
      </c>
      <c r="E329" s="154"/>
      <c r="F329" s="165" t="s">
        <v>473</v>
      </c>
      <c r="G329" s="173">
        <f>+SUMIF(Score!$H$45:$H$51,$F329,Score!I$45:I$51)</f>
        <v>3.4999999999999996E-2</v>
      </c>
      <c r="H329" s="174">
        <f>+SUMIF(Score!$H$45:$H$51,$F329,Score!K$45:K$51)</f>
        <v>3.4999999999999996E-2</v>
      </c>
    </row>
    <row r="330" spans="2:8">
      <c r="B330" s="162" t="s">
        <v>232</v>
      </c>
      <c r="C330" s="163">
        <f>+Score!H153</f>
        <v>0.05</v>
      </c>
      <c r="D330" s="164">
        <f>+Score!K153</f>
        <v>3.861111111111111E-2</v>
      </c>
      <c r="E330" s="154"/>
      <c r="F330" s="168" t="s">
        <v>472</v>
      </c>
      <c r="G330" s="175">
        <f>+SUMIF(Score!$H$45:$H$51,$F330,Score!I$45:I$51)</f>
        <v>4.5000000000000005E-2</v>
      </c>
      <c r="H330" s="174">
        <f>+SUMIF(Score!$H$45:$H$51,$F330,Score!K$45:K$51)</f>
        <v>4.5000000000000005E-2</v>
      </c>
    </row>
    <row r="331" spans="2:8">
      <c r="B331" s="162" t="s">
        <v>258</v>
      </c>
      <c r="C331" s="163">
        <f>+Score!H169</f>
        <v>0.1</v>
      </c>
      <c r="D331" s="164">
        <f>+Score!K169</f>
        <v>8.2500000000000046E-2</v>
      </c>
      <c r="E331" s="154"/>
      <c r="F331" s="170" t="s">
        <v>195</v>
      </c>
      <c r="G331" s="171">
        <f>+SUM(G332:G334)</f>
        <v>0.1</v>
      </c>
      <c r="H331" s="172">
        <f>+SUM(H332:H334)</f>
        <v>7.1071428571428577E-2</v>
      </c>
    </row>
    <row r="332" spans="2:8">
      <c r="B332" s="162" t="s">
        <v>78</v>
      </c>
      <c r="C332" s="163">
        <f>+Score!H190</f>
        <v>0.08</v>
      </c>
      <c r="D332" s="164">
        <f>+Score!K190</f>
        <v>6.0000000000000005E-2</v>
      </c>
      <c r="E332" s="154"/>
      <c r="F332" s="165" t="s">
        <v>474</v>
      </c>
      <c r="G332" s="173">
        <f>+SUMIF(Score!$H$53:$H$62,$F332,Score!I$53:I$62)</f>
        <v>0.02</v>
      </c>
      <c r="H332" s="174">
        <f>+SUMIF(Score!$H$53:$H$62,$F332,Score!K$53:K$62)</f>
        <v>1.3571428571428571E-2</v>
      </c>
    </row>
    <row r="333" spans="2:8">
      <c r="B333" s="162" t="s">
        <v>425</v>
      </c>
      <c r="C333" s="163">
        <f>+Score!H196</f>
        <v>0.02</v>
      </c>
      <c r="D333" s="164">
        <f>+Score!K196</f>
        <v>1.4433333333333331E-2</v>
      </c>
      <c r="E333" s="154"/>
      <c r="F333" s="165" t="s">
        <v>473</v>
      </c>
      <c r="G333" s="173">
        <f>+SUMIF(Score!$H$53:$H$62,$F333,Score!I$53:I$62)</f>
        <v>3.4999999999999996E-2</v>
      </c>
      <c r="H333" s="174">
        <f>+SUMIF(Score!$H$53:$H$62,$F333,Score!K$53:K$62)</f>
        <v>3.4999999999999996E-2</v>
      </c>
    </row>
    <row r="334" spans="2:8">
      <c r="B334" s="162" t="s">
        <v>164</v>
      </c>
      <c r="C334" s="163">
        <f>+Score!H209</f>
        <v>0.05</v>
      </c>
      <c r="D334" s="164">
        <f>+Score!K209</f>
        <v>1.6666666666666666E-2</v>
      </c>
      <c r="E334" s="154"/>
      <c r="F334" s="168" t="s">
        <v>472</v>
      </c>
      <c r="G334" s="175">
        <f>+SUMIF(Score!$H$53:$H$62,$F334,Score!I$53:I$62)</f>
        <v>4.5000000000000005E-2</v>
      </c>
      <c r="H334" s="174">
        <f>+SUMIF(Score!$H$53:$H$62,$F334,Score!K$53:K$62)</f>
        <v>2.2500000000000003E-2</v>
      </c>
    </row>
    <row r="335" spans="2:8" ht="15.75" thickBot="1">
      <c r="B335" s="176" t="s">
        <v>584</v>
      </c>
      <c r="C335" s="177">
        <f>+Score!H213</f>
        <v>0.06</v>
      </c>
      <c r="D335" s="178">
        <f>+Score!K213</f>
        <v>2.5500000000000002E-2</v>
      </c>
      <c r="E335" s="154"/>
      <c r="F335" s="170" t="s">
        <v>129</v>
      </c>
      <c r="G335" s="171">
        <f>+SUM(G336:G338)</f>
        <v>0.1</v>
      </c>
      <c r="H335" s="172">
        <f>+SUM(H336:H338)</f>
        <v>7.029411764705884E-2</v>
      </c>
    </row>
    <row r="336" spans="2:8" ht="15.75" thickBot="1">
      <c r="B336" s="151" t="s">
        <v>585</v>
      </c>
      <c r="C336" s="152">
        <f>SUM(C322:C335)</f>
        <v>1</v>
      </c>
      <c r="D336" s="179">
        <f>SUM(D322:D335)</f>
        <v>0.70080880018674152</v>
      </c>
      <c r="E336" s="154"/>
      <c r="F336" s="165" t="s">
        <v>474</v>
      </c>
      <c r="G336" s="173">
        <f>+SUMIF(Score!$H$64:$H$91,$F336,Score!I$64:I$91)</f>
        <v>0.02</v>
      </c>
      <c r="H336" s="174">
        <f>+SUMIF(Score!$H$64:$H$91,$F336,Score!K$64:K$91)</f>
        <v>1.5000000000000001E-2</v>
      </c>
    </row>
    <row r="337" spans="2:8" ht="15.75" thickBot="1">
      <c r="B337" s="154"/>
      <c r="C337" s="180"/>
      <c r="D337" s="154"/>
      <c r="E337" s="154"/>
      <c r="F337" s="165" t="s">
        <v>473</v>
      </c>
      <c r="G337" s="173">
        <f>+SUMIF(Score!$H$64:$H$91,$F337,Score!I$64:I$91)</f>
        <v>3.500000000000001E-2</v>
      </c>
      <c r="H337" s="174">
        <f>+SUMIF(Score!$H$64:$H$91,$F337,Score!K$64:K$91)</f>
        <v>1.0294117647058825E-2</v>
      </c>
    </row>
    <row r="338" spans="2:8">
      <c r="B338" s="181">
        <v>0.81</v>
      </c>
      <c r="C338" s="182" t="s">
        <v>586</v>
      </c>
      <c r="D338" s="183"/>
      <c r="E338" s="154"/>
      <c r="F338" s="168" t="s">
        <v>472</v>
      </c>
      <c r="G338" s="175">
        <f>+SUMIF(Score!$H$64:$H$91,$F338,Score!I$64:I$91)</f>
        <v>4.5000000000000005E-2</v>
      </c>
      <c r="H338" s="174">
        <f>+SUMIF(Score!$H$64:$H$91,$F338,Score!K$64:K$91)</f>
        <v>4.5000000000000005E-2</v>
      </c>
    </row>
    <row r="339" spans="2:8">
      <c r="B339" s="184">
        <v>0.61</v>
      </c>
      <c r="C339" s="185" t="s">
        <v>587</v>
      </c>
      <c r="D339" s="186"/>
      <c r="E339" s="154"/>
      <c r="F339" s="170" t="s">
        <v>222</v>
      </c>
      <c r="G339" s="171">
        <f>+SUM(G340:G342)</f>
        <v>0.1</v>
      </c>
      <c r="H339" s="172">
        <f>+SUM(H340:H342)</f>
        <v>7.6250000000000012E-2</v>
      </c>
    </row>
    <row r="340" spans="2:8">
      <c r="B340" s="187">
        <v>0.41</v>
      </c>
      <c r="C340" s="185" t="s">
        <v>589</v>
      </c>
      <c r="D340" s="186"/>
      <c r="E340" s="154"/>
      <c r="F340" s="165" t="s">
        <v>474</v>
      </c>
      <c r="G340" s="173">
        <f>+SUMIF(Score!$H$93:$H$114,$F340,Score!I$93:I$114)</f>
        <v>0.02</v>
      </c>
      <c r="H340" s="174">
        <f>+SUMIF(Score!$H$93:$H$114,$F340,Score!K$93:K$114)</f>
        <v>1.4999999999999999E-2</v>
      </c>
    </row>
    <row r="341" spans="2:8">
      <c r="B341" s="188">
        <v>0.21</v>
      </c>
      <c r="C341" s="185" t="s">
        <v>591</v>
      </c>
      <c r="D341" s="186"/>
      <c r="E341" s="154"/>
      <c r="F341" s="165" t="s">
        <v>473</v>
      </c>
      <c r="G341" s="173">
        <f>+SUMIF(Score!$H$93:$H$114,$F341,Score!I$93:I$114)</f>
        <v>3.4999999999999996E-2</v>
      </c>
      <c r="H341" s="174">
        <f>+SUMIF(Score!$H$93:$H$114,$F341,Score!K$93:K$114)</f>
        <v>1.6250000000000001E-2</v>
      </c>
    </row>
    <row r="342" spans="2:8" ht="15.75" thickBot="1">
      <c r="B342" s="189">
        <v>0</v>
      </c>
      <c r="C342" s="190" t="s">
        <v>592</v>
      </c>
      <c r="D342" s="191"/>
      <c r="E342" s="154"/>
      <c r="F342" s="168" t="s">
        <v>472</v>
      </c>
      <c r="G342" s="175">
        <f>+SUMIF(Score!$H$93:$H$114,$F342,Score!I$93:I$114)</f>
        <v>4.5000000000000005E-2</v>
      </c>
      <c r="H342" s="174">
        <f>+SUMIF(Score!$H$93:$H$114,$F342,Score!K$93:K$114)</f>
        <v>4.5000000000000005E-2</v>
      </c>
    </row>
    <row r="343" spans="2:8" ht="15.75" thickBot="1">
      <c r="B343" s="154"/>
      <c r="C343" s="180"/>
      <c r="D343" s="154"/>
      <c r="E343" s="154"/>
      <c r="F343" s="170" t="s">
        <v>229</v>
      </c>
      <c r="G343" s="171">
        <f>+SUM(G344:G346)</f>
        <v>0.08</v>
      </c>
      <c r="H343" s="172">
        <f>+SUM(H344:H346)</f>
        <v>5.5333333333333339E-2</v>
      </c>
    </row>
    <row r="344" spans="2:8">
      <c r="B344" s="192" t="s">
        <v>593</v>
      </c>
      <c r="C344" s="194" t="str">
        <f>+IF(AND(D336&gt;=0%,D336&lt;=20%),C342,IF(AND(D336&gt;=21%,D336&lt;=40%),C341,IF(AND(D336&gt;=41%,D336&lt;=60%),C340,IF(AND(D336&gt;=61%,D336&lt;=80%),C339,C340))))</f>
        <v>Condiciones aceptables - Seguimiento en 1 año</v>
      </c>
      <c r="D344" s="195"/>
      <c r="E344" s="154"/>
      <c r="F344" s="165" t="s">
        <v>474</v>
      </c>
      <c r="G344" s="173">
        <f>+SUMIF(Score!$H$116:$H$127,$F344,Score!I$116:I$127)</f>
        <v>1.6E-2</v>
      </c>
      <c r="H344" s="174">
        <f>+SUMIF(Score!$H$116:$H$127,$F344,Score!K$116:K$127)</f>
        <v>1.0000000000000002E-2</v>
      </c>
    </row>
    <row r="345" spans="2:8" ht="15.75" thickBot="1">
      <c r="B345" s="193"/>
      <c r="C345" s="196"/>
      <c r="D345" s="197"/>
      <c r="E345" s="154"/>
      <c r="F345" s="165" t="s">
        <v>473</v>
      </c>
      <c r="G345" s="173">
        <f>+SUMIF(Score!$H$116:$H$127,$F345,Score!I$116:I$127)</f>
        <v>2.7999999999999997E-2</v>
      </c>
      <c r="H345" s="174">
        <f>+SUMIF(Score!$H$116:$H$127,$F345,Score!K$116:K$127)</f>
        <v>9.3333333333333324E-3</v>
      </c>
    </row>
    <row r="346" spans="2:8">
      <c r="B346" s="154"/>
      <c r="C346" s="180"/>
      <c r="D346" s="154"/>
      <c r="E346" s="154"/>
      <c r="F346" s="168" t="s">
        <v>472</v>
      </c>
      <c r="G346" s="175">
        <f>+SUMIF(Score!$H$116:$H$127,$F346,Score!I$116:I$127)</f>
        <v>3.6000000000000004E-2</v>
      </c>
      <c r="H346" s="174">
        <f>+SUMIF(Score!$H$116:$H$127,$F346,Score!K$116:K$127)</f>
        <v>3.6000000000000004E-2</v>
      </c>
    </row>
    <row r="347" spans="2:8">
      <c r="B347" s="154"/>
      <c r="C347" s="180"/>
      <c r="D347" s="154"/>
      <c r="E347" s="154"/>
      <c r="F347" s="170" t="s">
        <v>243</v>
      </c>
      <c r="G347" s="171">
        <f>+SUM(G348:G350)</f>
        <v>0.1</v>
      </c>
      <c r="H347" s="172">
        <f>+SUM(H348:H350)</f>
        <v>5.4285714285714291E-2</v>
      </c>
    </row>
    <row r="348" spans="2:8">
      <c r="B348" s="154"/>
      <c r="C348" s="180"/>
      <c r="D348" s="154"/>
      <c r="E348" s="154"/>
      <c r="F348" s="165" t="s">
        <v>474</v>
      </c>
      <c r="G348" s="173">
        <f>+SUMIF(Score!$H$129:$H$142,$F348,Score!I$129:I$142)</f>
        <v>0.02</v>
      </c>
      <c r="H348" s="174">
        <f>+SUMIF(Score!$H$129:$H$142,$F348,Score!K$129:K$142)</f>
        <v>1.1666666666666669E-2</v>
      </c>
    </row>
    <row r="349" spans="2:8">
      <c r="B349" s="154"/>
      <c r="C349" s="180"/>
      <c r="D349" s="154"/>
      <c r="E349" s="154"/>
      <c r="F349" s="165" t="s">
        <v>473</v>
      </c>
      <c r="G349" s="173">
        <f>+SUMIF(Score!$H$129:$H$142,$F349,Score!I$129:I$142)</f>
        <v>3.4999999999999996E-2</v>
      </c>
      <c r="H349" s="174">
        <f>+SUMIF(Score!$H$129:$H$142,$F349,Score!K$129:K$142)</f>
        <v>2.3333333333333331E-2</v>
      </c>
    </row>
    <row r="350" spans="2:8">
      <c r="B350" s="154"/>
      <c r="C350" s="180"/>
      <c r="D350" s="154"/>
      <c r="E350" s="154"/>
      <c r="F350" s="168" t="s">
        <v>472</v>
      </c>
      <c r="G350" s="175">
        <f>+SUMIF(Score!$H$129:$H$142,$F350,Score!I$129:I$142)</f>
        <v>4.5000000000000005E-2</v>
      </c>
      <c r="H350" s="174">
        <f>+SUMIF(Score!$H$129:$H$142,$F350,Score!K$129:K$142)</f>
        <v>1.9285714285714288E-2</v>
      </c>
    </row>
    <row r="351" spans="2:8">
      <c r="B351" s="154"/>
      <c r="C351" s="180"/>
      <c r="D351" s="154"/>
      <c r="E351" s="154"/>
      <c r="F351" s="170" t="s">
        <v>220</v>
      </c>
      <c r="G351" s="171">
        <f>+SUM(G352:G354)</f>
        <v>0.01</v>
      </c>
      <c r="H351" s="172">
        <f>+SUM(H352:H354)</f>
        <v>7.5000000000000006E-3</v>
      </c>
    </row>
    <row r="352" spans="2:8">
      <c r="B352" s="154"/>
      <c r="C352" s="180"/>
      <c r="D352" s="154"/>
      <c r="E352" s="154"/>
      <c r="F352" s="165" t="s">
        <v>474</v>
      </c>
      <c r="G352" s="173">
        <f>+SUMIF(Score!$H$144:$H$152,$F352,Score!I$144:I$152)</f>
        <v>0.01</v>
      </c>
      <c r="H352" s="174">
        <f>+SUMIF(Score!$H$144:$H$152,$F352,Score!K$144:K$152)</f>
        <v>7.5000000000000006E-3</v>
      </c>
    </row>
    <row r="353" spans="2:8">
      <c r="B353" s="154"/>
      <c r="C353" s="180"/>
      <c r="D353" s="154"/>
      <c r="E353" s="154"/>
      <c r="F353" s="165" t="s">
        <v>473</v>
      </c>
      <c r="G353" s="173">
        <f>+SUMIF(Score!$H$144:$H$152,$F353,Score!I$144:I$152)</f>
        <v>0</v>
      </c>
      <c r="H353" s="174">
        <f>+SUMIF(Score!$H$144:$H$152,$F353,Score!K$144:K$152)</f>
        <v>0</v>
      </c>
    </row>
    <row r="354" spans="2:8">
      <c r="B354" s="154"/>
      <c r="C354" s="180"/>
      <c r="D354" s="154"/>
      <c r="E354" s="154"/>
      <c r="F354" s="168" t="s">
        <v>472</v>
      </c>
      <c r="G354" s="175">
        <f>+SUMIF(Score!$H$144:$H$152,$F354,Score!I$144:I$152)</f>
        <v>0</v>
      </c>
      <c r="H354" s="174">
        <f>+SUMIF(Score!$H$144:$H$152,$F354,Score!K$144:K$152)</f>
        <v>0</v>
      </c>
    </row>
    <row r="355" spans="2:8">
      <c r="B355" s="154"/>
      <c r="C355" s="180"/>
      <c r="D355" s="154"/>
      <c r="E355" s="154"/>
      <c r="F355" s="170" t="s">
        <v>232</v>
      </c>
      <c r="G355" s="171">
        <f>+SUM(G356:G358)</f>
        <v>0.05</v>
      </c>
      <c r="H355" s="172">
        <f>+SUM(H356:H358)</f>
        <v>3.8611111111111117E-2</v>
      </c>
    </row>
    <row r="356" spans="2:8">
      <c r="B356" s="154"/>
      <c r="C356" s="180"/>
      <c r="D356" s="154"/>
      <c r="E356" s="154"/>
      <c r="F356" s="165" t="s">
        <v>474</v>
      </c>
      <c r="G356" s="173">
        <f>+SUMIF(Score!$H$154:$H$168,$F356,Score!I$154:I$168)</f>
        <v>0.01</v>
      </c>
      <c r="H356" s="174">
        <f>+SUMIF(Score!$H$154:$H$168,$F356,Score!K$154:K$168)</f>
        <v>7.5000000000000015E-3</v>
      </c>
    </row>
    <row r="357" spans="2:8">
      <c r="B357" s="154"/>
      <c r="C357" s="180"/>
      <c r="D357" s="154"/>
      <c r="E357" s="154"/>
      <c r="F357" s="165" t="s">
        <v>473</v>
      </c>
      <c r="G357" s="173">
        <f>+SUMIF(Score!$H$154:$H$168,$F357,Score!I$154:I$168)</f>
        <v>0.04</v>
      </c>
      <c r="H357" s="174">
        <f>+SUMIF(Score!$H$154:$H$168,$F357,Score!K$154:K$168)</f>
        <v>3.1111111111111114E-2</v>
      </c>
    </row>
    <row r="358" spans="2:8">
      <c r="B358" s="154"/>
      <c r="C358" s="180"/>
      <c r="D358" s="154"/>
      <c r="E358" s="154"/>
      <c r="F358" s="168" t="s">
        <v>472</v>
      </c>
      <c r="G358" s="175">
        <f>+SUMIF(Score!$H$154:$H$168,$F358,Score!I$154:I$168)</f>
        <v>0</v>
      </c>
      <c r="H358" s="174">
        <f>+SUMIF(Score!$H$154:$H$168,$F358,Score!K$154:K$168)</f>
        <v>0</v>
      </c>
    </row>
    <row r="359" spans="2:8">
      <c r="B359" s="154"/>
      <c r="C359" s="180"/>
      <c r="D359" s="154"/>
      <c r="E359" s="154"/>
      <c r="F359" s="170" t="s">
        <v>258</v>
      </c>
      <c r="G359" s="171">
        <f>+SUM(G360:G362)</f>
        <v>0.10000000000000006</v>
      </c>
      <c r="H359" s="172">
        <f>+SUM(H360:H362)</f>
        <v>8.2500000000000046E-2</v>
      </c>
    </row>
    <row r="360" spans="2:8">
      <c r="B360" s="154"/>
      <c r="C360" s="180"/>
      <c r="D360" s="154"/>
      <c r="E360" s="154"/>
      <c r="F360" s="165" t="s">
        <v>474</v>
      </c>
      <c r="G360" s="173">
        <f>+SUMIF(Score!$H$170:$H$189,$F360,Score!I$170:I$189)</f>
        <v>0</v>
      </c>
      <c r="H360" s="174">
        <f>+SUMIF(Score!$H$170:$H$189,$F360,Score!K$170:K$189)</f>
        <v>0</v>
      </c>
    </row>
    <row r="361" spans="2:8">
      <c r="B361" s="154"/>
      <c r="C361" s="180"/>
      <c r="D361" s="154"/>
      <c r="E361" s="154"/>
      <c r="F361" s="165" t="s">
        <v>473</v>
      </c>
      <c r="G361" s="173">
        <f>+SUMIF(Score!$H$170:$H$189,$F361,Score!I$170:I$189)</f>
        <v>0</v>
      </c>
      <c r="H361" s="174">
        <f>+SUMIF(Score!$H$170:$H$189,$F361,Score!K$170:K$189)</f>
        <v>0</v>
      </c>
    </row>
    <row r="362" spans="2:8">
      <c r="B362" s="154"/>
      <c r="C362" s="180"/>
      <c r="D362" s="154"/>
      <c r="E362" s="154"/>
      <c r="F362" s="168" t="s">
        <v>472</v>
      </c>
      <c r="G362" s="175">
        <f>+SUMIF(Score!$H$170:$H$189,$F362,Score!I$170:I$189)</f>
        <v>0.10000000000000006</v>
      </c>
      <c r="H362" s="174">
        <f>+SUMIF(Score!$H$170:$H$189,$F362,Score!K$170:K$189)</f>
        <v>8.2500000000000046E-2</v>
      </c>
    </row>
    <row r="363" spans="2:8">
      <c r="B363" s="154"/>
      <c r="C363" s="180"/>
      <c r="D363" s="154"/>
      <c r="E363" s="154"/>
      <c r="F363" s="170" t="s">
        <v>78</v>
      </c>
      <c r="G363" s="171">
        <f>+SUM(G364:G366)</f>
        <v>0.08</v>
      </c>
      <c r="H363" s="172">
        <f>+SUM(H364:H366)</f>
        <v>6.0000000000000005E-2</v>
      </c>
    </row>
    <row r="364" spans="2:8">
      <c r="B364" s="154"/>
      <c r="C364" s="180"/>
      <c r="D364" s="154"/>
      <c r="E364" s="154"/>
      <c r="F364" s="165" t="s">
        <v>474</v>
      </c>
      <c r="G364" s="173">
        <f>+SUMIF(Score!$H$191:$H$195,$F364,Score!I$191:I$195)</f>
        <v>0</v>
      </c>
      <c r="H364" s="174">
        <f>+SUMIF(Score!$H$191:$H$195,$F364,Score!K$191:K$195)</f>
        <v>0</v>
      </c>
    </row>
    <row r="365" spans="2:8">
      <c r="B365" s="154"/>
      <c r="C365" s="180"/>
      <c r="D365" s="154"/>
      <c r="E365" s="154"/>
      <c r="F365" s="165" t="s">
        <v>473</v>
      </c>
      <c r="G365" s="173">
        <f>+SUMIF(Score!$H$191:$H$195,$F365,Score!I$191:I$195)</f>
        <v>0.08</v>
      </c>
      <c r="H365" s="174">
        <f>+SUMIF(Score!$H$191:$H$195,$F365,Score!K$191:K$195)</f>
        <v>6.0000000000000005E-2</v>
      </c>
    </row>
    <row r="366" spans="2:8">
      <c r="B366" s="154"/>
      <c r="C366" s="180"/>
      <c r="D366" s="154"/>
      <c r="E366" s="154"/>
      <c r="F366" s="168" t="s">
        <v>472</v>
      </c>
      <c r="G366" s="175">
        <f>+SUMIF(Score!$H$191:$H$195,$F366,Score!I$191:I$195)</f>
        <v>0</v>
      </c>
      <c r="H366" s="174">
        <f>+SUMIF(Score!$H$191:$H$195,$F366,Score!K$191:K$195)</f>
        <v>0</v>
      </c>
    </row>
    <row r="367" spans="2:8">
      <c r="B367" s="154"/>
      <c r="C367" s="180"/>
      <c r="D367" s="154"/>
      <c r="E367" s="154"/>
      <c r="F367" s="170" t="s">
        <v>425</v>
      </c>
      <c r="G367" s="171">
        <f>+SUM(G368:G370)</f>
        <v>1.9999999999999997E-2</v>
      </c>
      <c r="H367" s="172">
        <f>+SUM(H368:H370)</f>
        <v>1.4433333333333333E-2</v>
      </c>
    </row>
    <row r="368" spans="2:8">
      <c r="B368" s="154"/>
      <c r="C368" s="180"/>
      <c r="D368" s="154"/>
      <c r="E368" s="154"/>
      <c r="F368" s="165" t="s">
        <v>474</v>
      </c>
      <c r="G368" s="173">
        <f>+SUMIF(Score!$H$197:$H$208,$F368,Score!I$197:I$208)</f>
        <v>4.0000000000000001E-3</v>
      </c>
      <c r="H368" s="174">
        <f>+SUMIF(Score!$H$197:$H$208,$F368,Score!K$197:K$208)</f>
        <v>3.8333333333333331E-3</v>
      </c>
    </row>
    <row r="369" spans="2:8">
      <c r="B369" s="154"/>
      <c r="C369" s="180"/>
      <c r="D369" s="154"/>
      <c r="E369" s="154"/>
      <c r="F369" s="165" t="s">
        <v>473</v>
      </c>
      <c r="G369" s="173">
        <f>+SUMIF(Score!$H$197:$H$208,$F369,Score!I$197:I$208)</f>
        <v>6.9999999999999993E-3</v>
      </c>
      <c r="H369" s="174">
        <f>+SUMIF(Score!$H$197:$H$208,$F369,Score!K$197:K$208)</f>
        <v>6.9999999999999993E-3</v>
      </c>
    </row>
    <row r="370" spans="2:8">
      <c r="B370" s="154"/>
      <c r="C370" s="180"/>
      <c r="D370" s="154"/>
      <c r="E370" s="154"/>
      <c r="F370" s="168" t="s">
        <v>472</v>
      </c>
      <c r="G370" s="175">
        <f>+SUMIF(Score!$H$197:$H$208,$F370,Score!I$197:I$208)</f>
        <v>8.9999999999999993E-3</v>
      </c>
      <c r="H370" s="174">
        <f>+SUMIF(Score!$H$197:$H$208,$F370,Score!K$197:K$208)</f>
        <v>3.5999999999999999E-3</v>
      </c>
    </row>
    <row r="371" spans="2:8">
      <c r="B371" s="154"/>
      <c r="C371" s="180"/>
      <c r="D371" s="154"/>
      <c r="E371" s="154"/>
      <c r="F371" s="170" t="s">
        <v>164</v>
      </c>
      <c r="G371" s="171">
        <f>+SUM(G372:G374)</f>
        <v>0.05</v>
      </c>
      <c r="H371" s="172">
        <f>+SUM(H372:H374)</f>
        <v>1.6666666666666666E-2</v>
      </c>
    </row>
    <row r="372" spans="2:8">
      <c r="B372" s="154"/>
      <c r="C372" s="180"/>
      <c r="D372" s="154"/>
      <c r="E372" s="154"/>
      <c r="F372" s="165" t="s">
        <v>474</v>
      </c>
      <c r="G372" s="173">
        <f>+SUMIF(Score!$H$210:$H$212,$F372,Score!I$210:I$212)</f>
        <v>0</v>
      </c>
      <c r="H372" s="174">
        <f>+SUMIF(Score!$H$210:$H$212,$F372,Score!K$210:K$212)</f>
        <v>0</v>
      </c>
    </row>
    <row r="373" spans="2:8">
      <c r="B373" s="154"/>
      <c r="C373" s="180"/>
      <c r="D373" s="154"/>
      <c r="E373" s="154"/>
      <c r="F373" s="165" t="s">
        <v>473</v>
      </c>
      <c r="G373" s="173">
        <f>+SUMIF(Score!$H$210:$H$212,$F373,Score!I$210:I$212)</f>
        <v>0</v>
      </c>
      <c r="H373" s="174">
        <f>+SUMIF(Score!$H$210:$H$212,$F373,Score!K$210:K$212)</f>
        <v>0</v>
      </c>
    </row>
    <row r="374" spans="2:8">
      <c r="B374" s="154"/>
      <c r="C374" s="180"/>
      <c r="D374" s="154"/>
      <c r="E374" s="154"/>
      <c r="F374" s="168" t="s">
        <v>472</v>
      </c>
      <c r="G374" s="175">
        <f>+SUMIF(Score!$H$210:$H$212,$F374,Score!I$210:I$212)</f>
        <v>0.05</v>
      </c>
      <c r="H374" s="174">
        <f>+SUMIF(Score!$H$210:$H$212,$F374,Score!K$210:K$212)</f>
        <v>1.6666666666666666E-2</v>
      </c>
    </row>
    <row r="375" spans="2:8">
      <c r="B375" s="154"/>
      <c r="C375" s="180"/>
      <c r="D375" s="154"/>
      <c r="E375" s="154"/>
      <c r="F375" s="170" t="s">
        <v>584</v>
      </c>
      <c r="G375" s="171">
        <f>+SUM(G376:G378)</f>
        <v>5.9999999999999991E-2</v>
      </c>
      <c r="H375" s="172">
        <f>+SUM(H376:H378)</f>
        <v>2.5500000000000002E-2</v>
      </c>
    </row>
    <row r="376" spans="2:8">
      <c r="B376" s="154"/>
      <c r="C376" s="180"/>
      <c r="D376" s="154"/>
      <c r="E376" s="154"/>
      <c r="F376" s="165" t="s">
        <v>474</v>
      </c>
      <c r="G376" s="173">
        <f>+SUMIF(Score!$H$214:$H$223,$F376,Score!I$214:I$223)</f>
        <v>0</v>
      </c>
      <c r="H376" s="174">
        <f>+SUMIF(Score!$H$214:$H$223,$F376,Score!K$214:K$223)</f>
        <v>0</v>
      </c>
    </row>
    <row r="377" spans="2:8">
      <c r="B377" s="154"/>
      <c r="C377" s="180"/>
      <c r="D377" s="154"/>
      <c r="E377" s="154"/>
      <c r="F377" s="165" t="s">
        <v>473</v>
      </c>
      <c r="G377" s="173">
        <f>+SUMIF(Score!$H$214:$H$223,$F377,Score!I$214:I$223)</f>
        <v>5.9999999999999991E-2</v>
      </c>
      <c r="H377" s="174">
        <f>+SUMIF(Score!$H$214:$H$223,$F377,Score!K$214:K$223)</f>
        <v>2.5500000000000002E-2</v>
      </c>
    </row>
    <row r="378" spans="2:8" ht="15.75" thickBot="1">
      <c r="B378" s="154"/>
      <c r="C378" s="180"/>
      <c r="D378" s="154"/>
      <c r="E378" s="154"/>
      <c r="F378" s="165" t="s">
        <v>472</v>
      </c>
      <c r="G378" s="173">
        <f>+SUMIF(Score!$H$214:$H$223,$F378,Score!I$214:I$223)</f>
        <v>0</v>
      </c>
      <c r="H378" s="174">
        <f>+SUMIF(Score!$H$214:$H$223,$F378,Score!K$214:K$223)</f>
        <v>0</v>
      </c>
    </row>
    <row r="379" spans="2:8" ht="15.75" thickBot="1">
      <c r="B379" s="154"/>
      <c r="C379" s="180"/>
      <c r="D379" s="154"/>
      <c r="E379" s="154"/>
      <c r="F379" s="151" t="s">
        <v>585</v>
      </c>
      <c r="G379" s="155">
        <f>+G322+G327+G331+G335+G339+G343+G347+G351+G355+G359+G363+G367+G371+G375</f>
        <v>1</v>
      </c>
      <c r="H379" s="179">
        <f>+H322+H327+H331+H335+H339+H343+H347+H351+H355+H359+H363+H367+H371+H375</f>
        <v>0.70080880018674141</v>
      </c>
    </row>
  </sheetData>
  <dataConsolidate/>
  <mergeCells count="235">
    <mergeCell ref="C113:G113"/>
    <mergeCell ref="C128:G128"/>
    <mergeCell ref="C180:G180"/>
    <mergeCell ref="C202:G202"/>
    <mergeCell ref="C217:G217"/>
    <mergeCell ref="C235:G235"/>
    <mergeCell ref="F173:G173"/>
    <mergeCell ref="F174:G174"/>
    <mergeCell ref="F151:G151"/>
    <mergeCell ref="F152:G152"/>
    <mergeCell ref="F153:G153"/>
    <mergeCell ref="F154:G154"/>
    <mergeCell ref="F155:G155"/>
    <mergeCell ref="F156:G156"/>
    <mergeCell ref="F157:G157"/>
    <mergeCell ref="F158:G158"/>
    <mergeCell ref="F159:G159"/>
    <mergeCell ref="F160:G160"/>
    <mergeCell ref="F161:G161"/>
    <mergeCell ref="F162:G162"/>
    <mergeCell ref="F212:G212"/>
    <mergeCell ref="F124:G124"/>
    <mergeCell ref="F125:G125"/>
    <mergeCell ref="F126:G126"/>
    <mergeCell ref="F127:G127"/>
    <mergeCell ref="F147:G147"/>
    <mergeCell ref="F148:G148"/>
    <mergeCell ref="F149:G149"/>
    <mergeCell ref="F150:G150"/>
    <mergeCell ref="F201:G201"/>
    <mergeCell ref="F175:G175"/>
    <mergeCell ref="F176:G176"/>
    <mergeCell ref="F177:G177"/>
    <mergeCell ref="F178:G178"/>
    <mergeCell ref="F179:G179"/>
    <mergeCell ref="F189:G189"/>
    <mergeCell ref="C163:G163"/>
    <mergeCell ref="F190:G190"/>
    <mergeCell ref="F191:G191"/>
    <mergeCell ref="F192:G192"/>
    <mergeCell ref="F193:G193"/>
    <mergeCell ref="F194:G194"/>
    <mergeCell ref="F195:G195"/>
    <mergeCell ref="F196:G196"/>
    <mergeCell ref="F197:G197"/>
    <mergeCell ref="F198:G198"/>
    <mergeCell ref="F199:G199"/>
    <mergeCell ref="F200:G200"/>
    <mergeCell ref="F115:G115"/>
    <mergeCell ref="F116:G116"/>
    <mergeCell ref="F117:G117"/>
    <mergeCell ref="F118:G118"/>
    <mergeCell ref="F119:G119"/>
    <mergeCell ref="F120:G120"/>
    <mergeCell ref="F121:G121"/>
    <mergeCell ref="F122:G122"/>
    <mergeCell ref="F123:G123"/>
    <mergeCell ref="F81:G81"/>
    <mergeCell ref="F82:G82"/>
    <mergeCell ref="F83:G83"/>
    <mergeCell ref="F84:G84"/>
    <mergeCell ref="F85:G85"/>
    <mergeCell ref="F86:G86"/>
    <mergeCell ref="A32:B35"/>
    <mergeCell ref="A37:B37"/>
    <mergeCell ref="A38:B38"/>
    <mergeCell ref="A36:B36"/>
    <mergeCell ref="F64:G64"/>
    <mergeCell ref="F65:G65"/>
    <mergeCell ref="A40:B40"/>
    <mergeCell ref="A41:B41"/>
    <mergeCell ref="A42:B42"/>
    <mergeCell ref="B46:B52"/>
    <mergeCell ref="A46:A52"/>
    <mergeCell ref="A44:H44"/>
    <mergeCell ref="F78:G78"/>
    <mergeCell ref="F79:G79"/>
    <mergeCell ref="F80:G80"/>
    <mergeCell ref="A1:F2"/>
    <mergeCell ref="A22:B22"/>
    <mergeCell ref="A29:B29"/>
    <mergeCell ref="A25:B25"/>
    <mergeCell ref="A26:B26"/>
    <mergeCell ref="A27:B27"/>
    <mergeCell ref="A3:F3"/>
    <mergeCell ref="A13:B13"/>
    <mergeCell ref="A14:B14"/>
    <mergeCell ref="A4:B4"/>
    <mergeCell ref="A5:B5"/>
    <mergeCell ref="A15:B15"/>
    <mergeCell ref="A12:B12"/>
    <mergeCell ref="A8:B8"/>
    <mergeCell ref="A16:B16"/>
    <mergeCell ref="A17:B17"/>
    <mergeCell ref="A18:B18"/>
    <mergeCell ref="A19:B19"/>
    <mergeCell ref="A11:B11"/>
    <mergeCell ref="A6:B6"/>
    <mergeCell ref="A7:B7"/>
    <mergeCell ref="A9:B9"/>
    <mergeCell ref="A10:B10"/>
    <mergeCell ref="A21:B21"/>
    <mergeCell ref="A30:B30"/>
    <mergeCell ref="A31:B31"/>
    <mergeCell ref="A24:B24"/>
    <mergeCell ref="C318:D318"/>
    <mergeCell ref="C317:D317"/>
    <mergeCell ref="F291:G291"/>
    <mergeCell ref="F292:G292"/>
    <mergeCell ref="F293:G293"/>
    <mergeCell ref="F294:G294"/>
    <mergeCell ref="F295:G295"/>
    <mergeCell ref="F296:G296"/>
    <mergeCell ref="F297:G297"/>
    <mergeCell ref="F298:G298"/>
    <mergeCell ref="F299:G299"/>
    <mergeCell ref="F219:G219"/>
    <mergeCell ref="F220:G220"/>
    <mergeCell ref="F221:G221"/>
    <mergeCell ref="F222:G222"/>
    <mergeCell ref="F223:G223"/>
    <mergeCell ref="F224:G224"/>
    <mergeCell ref="F225:G225"/>
    <mergeCell ref="F226:G226"/>
    <mergeCell ref="F227:G227"/>
    <mergeCell ref="F228:G228"/>
    <mergeCell ref="F87:G87"/>
    <mergeCell ref="F88:G88"/>
    <mergeCell ref="F89:G89"/>
    <mergeCell ref="F92:G92"/>
    <mergeCell ref="F93:G93"/>
    <mergeCell ref="F94:G94"/>
    <mergeCell ref="F95:G95"/>
    <mergeCell ref="F107:G107"/>
    <mergeCell ref="F108:G108"/>
    <mergeCell ref="F98:G98"/>
    <mergeCell ref="F99:G99"/>
    <mergeCell ref="F102:G102"/>
    <mergeCell ref="F103:G103"/>
    <mergeCell ref="F104:G104"/>
    <mergeCell ref="F105:G105"/>
    <mergeCell ref="F106:G106"/>
    <mergeCell ref="C90:G90"/>
    <mergeCell ref="C100:G100"/>
    <mergeCell ref="F109:G109"/>
    <mergeCell ref="F110:G110"/>
    <mergeCell ref="F111:G111"/>
    <mergeCell ref="F112:G112"/>
    <mergeCell ref="F55:G55"/>
    <mergeCell ref="F56:G56"/>
    <mergeCell ref="F57:G57"/>
    <mergeCell ref="F58:G58"/>
    <mergeCell ref="F59:G59"/>
    <mergeCell ref="F60:G60"/>
    <mergeCell ref="F61:G61"/>
    <mergeCell ref="F62:G62"/>
    <mergeCell ref="F63:G63"/>
    <mergeCell ref="F69:G69"/>
    <mergeCell ref="F70:G70"/>
    <mergeCell ref="F71:G71"/>
    <mergeCell ref="F72:G72"/>
    <mergeCell ref="F73:G73"/>
    <mergeCell ref="F74:G74"/>
    <mergeCell ref="F75:G75"/>
    <mergeCell ref="F76:G76"/>
    <mergeCell ref="F77:G77"/>
    <mergeCell ref="F96:G96"/>
    <mergeCell ref="F97:G97"/>
    <mergeCell ref="F207:G207"/>
    <mergeCell ref="F208:G208"/>
    <mergeCell ref="F209:G209"/>
    <mergeCell ref="F210:G210"/>
    <mergeCell ref="F211:G211"/>
    <mergeCell ref="F238:G238"/>
    <mergeCell ref="F239:G239"/>
    <mergeCell ref="F240:G240"/>
    <mergeCell ref="F241:G241"/>
    <mergeCell ref="F229:G229"/>
    <mergeCell ref="F230:G230"/>
    <mergeCell ref="F231:G231"/>
    <mergeCell ref="F232:G232"/>
    <mergeCell ref="F233:G233"/>
    <mergeCell ref="F234:G234"/>
    <mergeCell ref="F237:G237"/>
    <mergeCell ref="F213:G213"/>
    <mergeCell ref="F214:G214"/>
    <mergeCell ref="F215:G215"/>
    <mergeCell ref="F216:G216"/>
    <mergeCell ref="F242:G242"/>
    <mergeCell ref="F243:G243"/>
    <mergeCell ref="F244:G244"/>
    <mergeCell ref="F245:G245"/>
    <mergeCell ref="F246:G246"/>
    <mergeCell ref="F247:G247"/>
    <mergeCell ref="F266:G266"/>
    <mergeCell ref="F269:G269"/>
    <mergeCell ref="F270:G270"/>
    <mergeCell ref="F248:G248"/>
    <mergeCell ref="F249:G249"/>
    <mergeCell ref="F250:G250"/>
    <mergeCell ref="F251:G251"/>
    <mergeCell ref="F252:G252"/>
    <mergeCell ref="F253:G253"/>
    <mergeCell ref="F254:G254"/>
    <mergeCell ref="F255:G255"/>
    <mergeCell ref="F256:G256"/>
    <mergeCell ref="F257:G257"/>
    <mergeCell ref="F261:G261"/>
    <mergeCell ref="F262:G262"/>
    <mergeCell ref="F263:G263"/>
    <mergeCell ref="F264:G264"/>
    <mergeCell ref="F265:G265"/>
    <mergeCell ref="C258:G258"/>
    <mergeCell ref="C259:G259"/>
    <mergeCell ref="C267:G267"/>
    <mergeCell ref="F280:G280"/>
    <mergeCell ref="F281:G281"/>
    <mergeCell ref="F285:G285"/>
    <mergeCell ref="F284:G284"/>
    <mergeCell ref="F286:G286"/>
    <mergeCell ref="F287:G287"/>
    <mergeCell ref="B344:B345"/>
    <mergeCell ref="C344:D345"/>
    <mergeCell ref="F289:G289"/>
    <mergeCell ref="F290:G290"/>
    <mergeCell ref="F271:G271"/>
    <mergeCell ref="F272:G272"/>
    <mergeCell ref="F273:G273"/>
    <mergeCell ref="F274:G274"/>
    <mergeCell ref="F275:G275"/>
    <mergeCell ref="F276:G276"/>
    <mergeCell ref="F277:G277"/>
    <mergeCell ref="F278:G278"/>
    <mergeCell ref="F279:G279"/>
    <mergeCell ref="C282:G282"/>
  </mergeCells>
  <conditionalFormatting sqref="C321">
    <cfRule type="containsText" dxfId="34" priority="36" operator="containsText" text="Priorizar Intervención">
      <formula>NOT(ISERROR(SEARCH("Priorizar Intervención",C321)))</formula>
    </cfRule>
    <cfRule type="containsText" dxfId="33" priority="37" operator="containsText" text="Plan de Intervención">
      <formula>NOT(ISERROR(SEARCH("Plan de Intervención",C321)))</formula>
    </cfRule>
    <cfRule type="containsText" dxfId="32" priority="38" operator="containsText" text="Condiciones Aceptables">
      <formula>NOT(ISERROR(SEARCH("Condiciones Aceptables",C321)))</formula>
    </cfRule>
    <cfRule type="containsText" dxfId="31" priority="39" operator="containsText" text="Buenas Condiciones">
      <formula>NOT(ISERROR(SEARCH("Buenas Condiciones",C321)))</formula>
    </cfRule>
    <cfRule type="containsText" dxfId="30" priority="40" operator="containsText" text="Puntos Criticos">
      <formula>NOT(ISERROR(SEARCH("Puntos Criticos",C321)))</formula>
    </cfRule>
  </conditionalFormatting>
  <conditionalFormatting sqref="G321">
    <cfRule type="containsText" dxfId="29" priority="31" operator="containsText" text="Priorizar Intervención">
      <formula>NOT(ISERROR(SEARCH("Priorizar Intervención",G321)))</formula>
    </cfRule>
    <cfRule type="containsText" dxfId="28" priority="32" operator="containsText" text="Plan de Intervención">
      <formula>NOT(ISERROR(SEARCH("Plan de Intervención",G321)))</formula>
    </cfRule>
    <cfRule type="containsText" dxfId="27" priority="33" operator="containsText" text="Condiciones Aceptables">
      <formula>NOT(ISERROR(SEARCH("Condiciones Aceptables",G321)))</formula>
    </cfRule>
    <cfRule type="containsText" dxfId="26" priority="34" operator="containsText" text="Buenas Condiciones">
      <formula>NOT(ISERROR(SEARCH("Buenas Condiciones",G321)))</formula>
    </cfRule>
    <cfRule type="containsText" dxfId="25" priority="35" operator="containsText" text="Puntos Criticos">
      <formula>NOT(ISERROR(SEARCH("Puntos Criticos",G321)))</formula>
    </cfRule>
  </conditionalFormatting>
  <conditionalFormatting sqref="B347:B351">
    <cfRule type="top10" priority="29" rank="10"/>
    <cfRule type="colorScale" priority="30">
      <colorScale>
        <cfvo type="min" val="0"/>
        <cfvo type="percentile" val="50"/>
        <cfvo type="max" val="0"/>
        <color rgb="FF63BE7B"/>
        <color rgb="FFFFEB84"/>
        <color rgb="FFF8696B"/>
      </colorScale>
    </cfRule>
  </conditionalFormatting>
  <conditionalFormatting sqref="B338:B342">
    <cfRule type="colorScale" priority="27">
      <colorScale>
        <cfvo type="min" val="0"/>
        <cfvo type="percentile" val="50"/>
        <cfvo type="max" val="0"/>
        <color rgb="FFF8696B"/>
        <color rgb="FFFFEB84"/>
        <color rgb="FF63BE7B"/>
      </colorScale>
    </cfRule>
  </conditionalFormatting>
  <conditionalFormatting sqref="D336">
    <cfRule type="colorScale" priority="28">
      <colorScale>
        <cfvo type="min" val="0"/>
        <cfvo type="percentile" val="50"/>
        <cfvo type="max" val="0"/>
        <color rgb="FFF8696B"/>
        <color rgb="FFFFEB84"/>
        <color rgb="FF63BE7B"/>
      </colorScale>
    </cfRule>
  </conditionalFormatting>
  <conditionalFormatting sqref="C336">
    <cfRule type="colorScale" priority="26">
      <colorScale>
        <cfvo type="min" val="0"/>
        <cfvo type="percentile" val="50"/>
        <cfvo type="max" val="0"/>
        <color rgb="FFF8696B"/>
        <color rgb="FFFFEB84"/>
        <color rgb="FF63BE7B"/>
      </colorScale>
    </cfRule>
  </conditionalFormatting>
  <conditionalFormatting sqref="H323:H326">
    <cfRule type="cellIs" dxfId="24" priority="25" operator="lessThan">
      <formula>G323</formula>
    </cfRule>
  </conditionalFormatting>
  <conditionalFormatting sqref="H328:H330">
    <cfRule type="cellIs" dxfId="23" priority="24" operator="lessThan">
      <formula>G328</formula>
    </cfRule>
  </conditionalFormatting>
  <conditionalFormatting sqref="H332">
    <cfRule type="cellIs" dxfId="22" priority="23" operator="lessThan">
      <formula>G332</formula>
    </cfRule>
  </conditionalFormatting>
  <conditionalFormatting sqref="H333:H334">
    <cfRule type="cellIs" dxfId="21" priority="22" operator="lessThan">
      <formula>G333</formula>
    </cfRule>
  </conditionalFormatting>
  <conditionalFormatting sqref="H336">
    <cfRule type="cellIs" dxfId="20" priority="21" operator="lessThan">
      <formula>G336</formula>
    </cfRule>
  </conditionalFormatting>
  <conditionalFormatting sqref="H337:H338">
    <cfRule type="cellIs" dxfId="19" priority="20" operator="lessThan">
      <formula>G337</formula>
    </cfRule>
  </conditionalFormatting>
  <conditionalFormatting sqref="H340">
    <cfRule type="cellIs" dxfId="18" priority="19" operator="lessThan">
      <formula>G340</formula>
    </cfRule>
  </conditionalFormatting>
  <conditionalFormatting sqref="H341:H342">
    <cfRule type="cellIs" dxfId="17" priority="18" operator="lessThan">
      <formula>G341</formula>
    </cfRule>
  </conditionalFormatting>
  <conditionalFormatting sqref="H344">
    <cfRule type="cellIs" dxfId="16" priority="17" operator="lessThan">
      <formula>G344</formula>
    </cfRule>
  </conditionalFormatting>
  <conditionalFormatting sqref="H345:H346">
    <cfRule type="cellIs" dxfId="15" priority="16" operator="lessThan">
      <formula>G345</formula>
    </cfRule>
  </conditionalFormatting>
  <conditionalFormatting sqref="H348">
    <cfRule type="cellIs" dxfId="14" priority="15" operator="lessThan">
      <formula>G348</formula>
    </cfRule>
  </conditionalFormatting>
  <conditionalFormatting sqref="H349:H350">
    <cfRule type="cellIs" dxfId="13" priority="14" operator="lessThan">
      <formula>G349</formula>
    </cfRule>
  </conditionalFormatting>
  <conditionalFormatting sqref="H352">
    <cfRule type="cellIs" dxfId="12" priority="13" operator="lessThan">
      <formula>G352</formula>
    </cfRule>
  </conditionalFormatting>
  <conditionalFormatting sqref="H353:H354">
    <cfRule type="cellIs" dxfId="11" priority="12" operator="lessThan">
      <formula>G353</formula>
    </cfRule>
  </conditionalFormatting>
  <conditionalFormatting sqref="H356">
    <cfRule type="cellIs" dxfId="10" priority="11" operator="lessThan">
      <formula>G356</formula>
    </cfRule>
  </conditionalFormatting>
  <conditionalFormatting sqref="H357:H358">
    <cfRule type="cellIs" dxfId="9" priority="10" operator="lessThan">
      <formula>G357</formula>
    </cfRule>
  </conditionalFormatting>
  <conditionalFormatting sqref="H360:H362">
    <cfRule type="cellIs" dxfId="8" priority="9" operator="lessThan">
      <formula>G360</formula>
    </cfRule>
  </conditionalFormatting>
  <conditionalFormatting sqref="H364">
    <cfRule type="cellIs" dxfId="7" priority="8" operator="lessThan">
      <formula>G364</formula>
    </cfRule>
  </conditionalFormatting>
  <conditionalFormatting sqref="H365:H366">
    <cfRule type="cellIs" dxfId="6" priority="7" operator="lessThan">
      <formula>G365</formula>
    </cfRule>
  </conditionalFormatting>
  <conditionalFormatting sqref="H368">
    <cfRule type="cellIs" dxfId="5" priority="6" operator="lessThan">
      <formula>G368</formula>
    </cfRule>
  </conditionalFormatting>
  <conditionalFormatting sqref="H369:H370">
    <cfRule type="cellIs" dxfId="4" priority="5" operator="lessThan">
      <formula>G369</formula>
    </cfRule>
  </conditionalFormatting>
  <conditionalFormatting sqref="H372">
    <cfRule type="cellIs" dxfId="3" priority="4" operator="lessThan">
      <formula>G372</formula>
    </cfRule>
  </conditionalFormatting>
  <conditionalFormatting sqref="H373:H374">
    <cfRule type="cellIs" dxfId="2" priority="3" operator="lessThan">
      <formula>G373</formula>
    </cfRule>
  </conditionalFormatting>
  <conditionalFormatting sqref="H376">
    <cfRule type="cellIs" dxfId="1" priority="2" operator="lessThan">
      <formula>G376</formula>
    </cfRule>
  </conditionalFormatting>
  <conditionalFormatting sqref="H377:H378">
    <cfRule type="cellIs" dxfId="0" priority="1" operator="lessThan">
      <formula>G377</formula>
    </cfRule>
  </conditionalFormatting>
  <dataValidations xWindow="572" yWindow="539" count="10">
    <dataValidation allowBlank="1" showInputMessage="1" showErrorMessage="1" promptTitle="INFORMACIÓN" prompt="Es el área que ocupan Puestos de: Gerente, Ejecutivos, Asesores, Auxiliares, Informador." sqref="F34"/>
    <dataValidation allowBlank="1" showInputMessage="1" showErrorMessage="1" promptTitle="INFORMACIÓN" prompt="Es el área que ocupan puestos de caja, director de servicio" sqref="G34"/>
    <dataValidation allowBlank="1" showInputMessage="1" showErrorMessage="1" promptTitle="INFORMACIÓN" prompt="Es el área que ocupan espacios del back de la sucursal: Bóveda, back office, cuartos técnicos, cocineta, baños&#10;" sqref="H34"/>
    <dataValidation type="list" allowBlank="1" showInputMessage="1" showErrorMessage="1" sqref="F54">
      <formula1>#REF!</formula1>
    </dataValidation>
    <dataValidation allowBlank="1" showInputMessage="1" showErrorMessage="1" promptTitle="INFORMACIÓN" prompt="En esta celda se describen situaciones de la oficina que afecten a la sucursal y que sean determinantes para considerarlas en el diagnóstico" sqref="C258 C163 C100 C113 C90 C128 C180 C217 C202 D268 C235 C267:C268 C282"/>
    <dataValidation type="list" allowBlank="1" showInputMessage="1" showErrorMessage="1" sqref="F205">
      <formula1>$B$45:$E$45</formula1>
    </dataValidation>
    <dataValidation type="list" allowBlank="1" showInputMessage="1" showErrorMessage="1" sqref="E54">
      <formula1>$B$14:$D$14</formula1>
    </dataValidation>
    <dataValidation type="list" allowBlank="1" showInputMessage="1" showErrorMessage="1" sqref="F66 F268">
      <formula1>$B$11:$D$11</formula1>
    </dataValidation>
    <dataValidation type="list" allowBlank="1" showInputMessage="1" showErrorMessage="1" sqref="C66">
      <formula1>$B$30:$U$30</formula1>
    </dataValidation>
    <dataValidation type="list" allowBlank="1" showInputMessage="1" showErrorMessage="1" sqref="C16">
      <formula1>$C$6:$D$6</formula1>
    </dataValidation>
  </dataValidations>
  <pageMargins left="0.7" right="0.7" top="0.75" bottom="0.75" header="0.3" footer="0.3"/>
  <pageSetup orientation="portrait" r:id="rId1"/>
  <drawing r:id="rId2"/>
  <legacyDrawing r:id="rId3"/>
  <extLst xmlns:x14="http://schemas.microsoft.com/office/spreadsheetml/2009/9/main">
    <ext uri="{CCE6A557-97BC-4b89-ADB6-D9C93CAAB3DF}">
      <x14:dataValidations xmlns:xm="http://schemas.microsoft.com/office/excel/2006/main" xWindow="572" yWindow="539" count="79">
        <x14:dataValidation type="list" allowBlank="1" showInputMessage="1" showErrorMessage="1">
          <x14:formula1>
            <xm:f>'Hoja de Listas'!$B$37:$F$37</xm:f>
          </x14:formula1>
          <xm:sqref>C80 C78</xm:sqref>
        </x14:dataValidation>
        <x14:dataValidation type="list" allowBlank="1" showInputMessage="1" showErrorMessage="1">
          <x14:formula1>
            <xm:f>'Hoja de Listas'!$B$38:$C$38</xm:f>
          </x14:formula1>
          <xm:sqref>C152 C96 C106 C120 C290</xm:sqref>
        </x14:dataValidation>
        <x14:dataValidation type="list" allowBlank="1" showInputMessage="1" showErrorMessage="1">
          <x14:formula1>
            <xm:f>'Hoja de Listas'!$B$42:$E$42</xm:f>
          </x14:formula1>
          <xm:sqref>C109 C211 C119 C151 C177 C223 C241 C273</xm:sqref>
        </x14:dataValidation>
        <x14:dataValidation type="list" allowBlank="1" showInputMessage="1" showErrorMessage="1">
          <x14:formula1>
            <xm:f>'Hoja de Listas'!$B$14:$E$14</xm:f>
          </x14:formula1>
          <xm:sqref>F46:F53</xm:sqref>
        </x14:dataValidation>
        <x14:dataValidation type="list" allowBlank="1" showInputMessage="1" showErrorMessage="1" promptTitle="MEDIDAS DEL AVISO" prompt="Se debe validar si con base a las medidas estimadas se cumple la norma:  _x000a_Máximo un aviso con marca por fachada, que los avisos ocupen menos del 30% de la fachada, que sean menores a 9m2_x000a__x000a_En observaciones poner medida del aviso.">
          <x14:formula1>
            <xm:f>'Hoja de Listas'!$B$16:$C$16</xm:f>
          </x14:formula1>
          <xm:sqref>C79</xm:sqref>
        </x14:dataValidation>
        <x14:dataValidation type="list" allowBlank="1" showInputMessage="1" showErrorMessage="1">
          <x14:formula1>
            <xm:f>'Hoja de Listas'!$B$13:$G$13</xm:f>
          </x14:formula1>
          <xm:sqref>D46:D54</xm:sqref>
        </x14:dataValidation>
        <x14:dataValidation type="list" allowBlank="1" showInputMessage="1" showErrorMessage="1">
          <x14:formula1>
            <xm:f>'Hoja de Listas'!$B$16:$C$16</xm:f>
          </x14:formula1>
          <xm:sqref>C70:C71 H131:H145 G131:G144 G166:G170 H166:H171 G183:H186 H187 G205:H205</xm:sqref>
        </x14:dataValidation>
        <x14:dataValidation type="list" allowBlank="1" showInputMessage="1" showErrorMessage="1">
          <x14:formula1>
            <xm:f>'Hoja de Listas'!$B$25:$F$25</xm:f>
          </x14:formula1>
          <xm:sqref>C56</xm:sqref>
        </x14:dataValidation>
        <x14:dataValidation type="list" allowBlank="1" showInputMessage="1" showErrorMessage="1">
          <x14:formula1>
            <xm:f>'Hoja de Listas'!$B$33:$V$33</xm:f>
          </x14:formula1>
          <xm:sqref>C205:E205 E309:E314 E131:E145 C166:E170 C183:E186 C291 C298 C131:D144 D145</xm:sqref>
        </x14:dataValidation>
        <x14:dataValidation type="list" allowBlank="1" showInputMessage="1" showErrorMessage="1">
          <x14:formula1>
            <xm:f>'Hoja de Listas'!$B$22:$D$22</xm:f>
          </x14:formula1>
          <xm:sqref>E46:E53</xm:sqref>
        </x14:dataValidation>
        <x14:dataValidation type="list" allowBlank="1" showInputMessage="1" showErrorMessage="1" promptTitle="INFORMACIÓN" prompt="En Descripción se debe definir el tipo de Piso predominante">
          <x14:formula1>
            <xm:f>'Hoja de Listas'!$B$40:$H$40</xm:f>
          </x14:formula1>
          <xm:sqref>C116</xm:sqref>
        </x14:dataValidation>
        <x14:dataValidation type="list" allowBlank="1" showInputMessage="1" showErrorMessage="1">
          <x14:formula1>
            <xm:f>'Hoja de Listas'!$B$41:$E$41</xm:f>
          </x14:formula1>
          <xm:sqref>C117 C209 C149 C175 C191 C221 C239 C271</xm:sqref>
        </x14:dataValidation>
        <x14:dataValidation type="list" allowBlank="1" showInputMessage="1" showErrorMessage="1">
          <x14:formula1>
            <xm:f>'Hoja de Listas'!$B$44:$E$44</xm:f>
          </x14:formula1>
          <xm:sqref>C118 C210 C150 C176 C192 C222 C240 C272</xm:sqref>
        </x14:dataValidation>
        <x14:dataValidation type="list" allowBlank="1" showInputMessage="1" showErrorMessage="1">
          <x14:formula1>
            <xm:f>'Hoja de Listas'!$B$33:$E$33</xm:f>
          </x14:formula1>
          <xm:sqref>C93:C95</xm:sqref>
        </x14:dataValidation>
        <x14:dataValidation type="list" allowBlank="1" showInputMessage="1" showErrorMessage="1">
          <x14:formula1>
            <xm:f>'Hoja de Listas'!$B$45:$H$45</xm:f>
          </x14:formula1>
          <xm:sqref>C124</xm:sqref>
        </x14:dataValidation>
        <x14:dataValidation type="list" allowBlank="1" showInputMessage="1" showErrorMessage="1">
          <x14:formula1>
            <xm:f>'Hoja de Listas'!$B$17:$F$17</xm:f>
          </x14:formula1>
          <xm:sqref>C72</xm:sqref>
        </x14:dataValidation>
        <x14:dataValidation type="list" allowBlank="1" showInputMessage="1" showErrorMessage="1">
          <x14:formula1>
            <xm:f>'Hoja de Listas'!$B$4:$H$4</xm:f>
          </x14:formula1>
          <xm:sqref>F20</xm:sqref>
        </x14:dataValidation>
        <x14:dataValidation type="list" allowBlank="1" showInputMessage="1" showErrorMessage="1">
          <x14:formula1>
            <xm:f>'Hoja de Listas'!$B$5:$C$5</xm:f>
          </x14:formula1>
          <xm:sqref>C22</xm:sqref>
        </x14:dataValidation>
        <x14:dataValidation type="list" allowBlank="1" showInputMessage="1" showErrorMessage="1">
          <x14:formula1>
            <xm:f>'Hoja de Listas'!$B$6:$C$6</xm:f>
          </x14:formula1>
          <xm:sqref>C25 C296 C53:C54 C256:C257 C309:C314 C293:C294 C37:G38 C59:C64 C57 C262:C265 C260</xm:sqref>
        </x14:dataValidation>
        <x14:dataValidation type="list" allowBlank="1" showInputMessage="1" showErrorMessage="1">
          <x14:formula1>
            <xm:f>'Hoja de Listas'!$B$7:$D$7</xm:f>
          </x14:formula1>
          <xm:sqref>C26</xm:sqref>
        </x14:dataValidation>
        <x14:dataValidation type="list" allowBlank="1" showInputMessage="1" showErrorMessage="1">
          <x14:formula1>
            <xm:f>'Hoja de Listas'!$B$11:$D$11</xm:f>
          </x14:formula1>
          <xm:sqref>F317</xm:sqref>
        </x14:dataValidation>
        <x14:dataValidation type="list" allowBlank="1" showInputMessage="1" showErrorMessage="1">
          <x14:formula1>
            <xm:f>'Hoja de Listas'!$B$8:$E$8</xm:f>
          </x14:formula1>
          <xm:sqref>D288 D187 D171 D66</xm:sqref>
        </x14:dataValidation>
        <x14:dataValidation type="list" allowBlank="1" showInputMessage="1" showErrorMessage="1">
          <x14:formula1>
            <xm:f>'Hoja de Listas'!$B$9:$E$9</xm:f>
          </x14:formula1>
          <xm:sqref>E70:E89 E103:E112 E93:E99 E116:E127 J131:J145 H46:H53 E174:E179 J166:J171 J183:J187 E190:E201 E208:E216 J205 E220:E234 E148:E162 D309:D314 E260 E268 E285:E288 E317 E290:E299 E56:E66 E238:E257 E262:E266 E270:E281</xm:sqref>
        </x14:dataValidation>
        <x14:dataValidation type="list" allowBlank="1" showInputMessage="1" showErrorMessage="1">
          <x14:formula1>
            <xm:f>'Hoja de Listas'!$B$18:$D$18</xm:f>
          </x14:formula1>
          <xm:sqref>C73</xm:sqref>
        </x14:dataValidation>
        <x14:dataValidation type="list" allowBlank="1" showInputMessage="1" showErrorMessage="1">
          <x14:formula1>
            <xm:f>'Hoja de Listas'!$B$19:$F$19</xm:f>
          </x14:formula1>
          <xm:sqref>C74</xm:sqref>
        </x14:dataValidation>
        <x14:dataValidation type="list" allowBlank="1" showInputMessage="1" showErrorMessage="1">
          <x14:formula1>
            <xm:f>'Hoja de Listas'!$B$20:$D$20</xm:f>
          </x14:formula1>
          <xm:sqref>C76</xm:sqref>
        </x14:dataValidation>
        <x14:dataValidation type="list" allowBlank="1" showInputMessage="1" showErrorMessage="1" promptTitle="MEDIDAS DEL AVISO" prompt="Se debe validar cumplimiento de la norma:  _x000a_1 aviso por fachada, area máxima 30% ó 20% de la fachada (según ciudad), menor a  8m2._x000a_Altura mínima de instalación: 2.10m - Espesor maximo: 20 a 30 cm (segun ciudad) _x000a_En observaciones poner medida del aviso.">
          <x14:formula1>
            <xm:f>'Hoja de Listas'!$B$16:$C$16</xm:f>
          </x14:formula1>
          <xm:sqref>C81</xm:sqref>
        </x14:dataValidation>
        <x14:dataValidation type="list" allowBlank="1" showInputMessage="1" showErrorMessage="1">
          <x14:formula1>
            <xm:f>'Hoja de Listas'!$B$23:$J$23</xm:f>
          </x14:formula1>
          <xm:sqref>C82</xm:sqref>
        </x14:dataValidation>
        <x14:dataValidation type="list" allowBlank="1" showInputMessage="1" showErrorMessage="1">
          <x14:formula1>
            <xm:f>'Hoja de Listas'!$B$26:$D$26</xm:f>
          </x14:formula1>
          <xm:sqref>C83</xm:sqref>
        </x14:dataValidation>
        <x14:dataValidation type="list" allowBlank="1" showInputMessage="1" showErrorMessage="1">
          <x14:formula1>
            <xm:f>'Hoja de Listas'!$B$27:$D$27</xm:f>
          </x14:formula1>
          <xm:sqref>C84</xm:sqref>
        </x14:dataValidation>
        <x14:dataValidation type="list" allowBlank="1" showInputMessage="1" showErrorMessage="1">
          <x14:formula1>
            <xm:f>'Hoja de Listas'!$B$28:$E$28</xm:f>
          </x14:formula1>
          <xm:sqref>C85</xm:sqref>
        </x14:dataValidation>
        <x14:dataValidation type="list" allowBlank="1" showInputMessage="1" showErrorMessage="1">
          <x14:formula1>
            <xm:f>'Hoja de Listas'!$B$29:$E$29</xm:f>
          </x14:formula1>
          <xm:sqref>C86</xm:sqref>
        </x14:dataValidation>
        <x14:dataValidation type="list" allowBlank="1" showInputMessage="1" showErrorMessage="1">
          <x14:formula1>
            <xm:f>'Hoja de Listas'!$B$30:$C$30</xm:f>
          </x14:formula1>
          <xm:sqref>C87</xm:sqref>
        </x14:dataValidation>
        <x14:dataValidation type="list" allowBlank="1" showInputMessage="1" showErrorMessage="1">
          <x14:formula1>
            <xm:f>'Hoja de Listas'!$B$31:$F$31</xm:f>
          </x14:formula1>
          <xm:sqref>C88</xm:sqref>
        </x14:dataValidation>
        <x14:dataValidation type="list" allowBlank="1" showInputMessage="1" showErrorMessage="1">
          <x14:formula1>
            <xm:f>'Hoja de Listas'!$B$32:$E$32</xm:f>
          </x14:formula1>
          <xm:sqref>C89</xm:sqref>
        </x14:dataValidation>
        <x14:dataValidation type="list" allowBlank="1" showInputMessage="1" showErrorMessage="1">
          <x14:formula1>
            <xm:f>'Hoja de Listas'!$B$35:$C$35</xm:f>
          </x14:formula1>
          <xm:sqref>C98 C122 C111 C154</xm:sqref>
        </x14:dataValidation>
        <x14:dataValidation type="list" allowBlank="1" showInputMessage="1" showErrorMessage="1">
          <x14:formula1>
            <xm:f>'Hoja de Listas'!$B$33:$L$33</xm:f>
          </x14:formula1>
          <xm:sqref>C104:C105</xm:sqref>
        </x14:dataValidation>
        <x14:dataValidation type="list" allowBlank="1" showInputMessage="1" showErrorMessage="1">
          <x14:formula1>
            <xm:f>'Hoja de Listas'!$B$43:$F$43</xm:f>
          </x14:formula1>
          <xm:sqref>C108</xm:sqref>
        </x14:dataValidation>
        <x14:dataValidation type="list" allowBlank="1" showInputMessage="1" showErrorMessage="1" promptTitle="INFORMACIÓN" prompt="En Descripción se debe definir el tipo de iluminación predominante">
          <x14:formula1>
            <xm:f>'Hoja de Listas'!$B$39:$G$39</xm:f>
          </x14:formula1>
          <xm:sqref>C97 C107 C121 C153 C178 C194 C212 C224 C242 C274</xm:sqref>
        </x14:dataValidation>
        <x14:dataValidation type="list" allowBlank="1" showInputMessage="1" showErrorMessage="1">
          <x14:formula1>
            <xm:f>'Hoja de Listas'!$B$33:$W$33</xm:f>
          </x14:formula1>
          <xm:sqref>C125:C126 C156:C157</xm:sqref>
        </x14:dataValidation>
        <x14:dataValidation type="list" allowBlank="1" showInputMessage="1" showErrorMessage="1">
          <x14:formula1>
            <xm:f>'Hoja de Listas'!$B$50:$E$50</xm:f>
          </x14:formula1>
          <xm:sqref>F131</xm:sqref>
        </x14:dataValidation>
        <x14:dataValidation type="list" allowBlank="1" showInputMessage="1" showErrorMessage="1">
          <x14:formula1>
            <xm:f>'Hoja de Listas'!$B$51:$E$51</xm:f>
          </x14:formula1>
          <xm:sqref>F132:F134 F166:F168</xm:sqref>
        </x14:dataValidation>
        <x14:dataValidation type="list" allowBlank="1" showInputMessage="1" showErrorMessage="1">
          <x14:formula1>
            <xm:f>'Hoja de Listas'!$B$53:$E$53</xm:f>
          </x14:formula1>
          <xm:sqref>F135:F137</xm:sqref>
        </x14:dataValidation>
        <x14:dataValidation type="list" allowBlank="1" showInputMessage="1" showErrorMessage="1">
          <x14:formula1>
            <xm:f>'Hoja de Listas'!$B$54:$E$54</xm:f>
          </x14:formula1>
          <xm:sqref>F138</xm:sqref>
        </x14:dataValidation>
        <x14:dataValidation type="list" allowBlank="1" showInputMessage="1" showErrorMessage="1">
          <x14:formula1>
            <xm:f>'Hoja de Listas'!$B$48:$D$48</xm:f>
          </x14:formula1>
          <xm:sqref>C123</xm:sqref>
        </x14:dataValidation>
        <x14:dataValidation type="list" allowBlank="1" showInputMessage="1" showErrorMessage="1">
          <x14:formula1>
            <xm:f>'Hoja de Listas'!$B$55:$F$55</xm:f>
          </x14:formula1>
          <xm:sqref>C155</xm:sqref>
        </x14:dataValidation>
        <x14:dataValidation type="list" allowBlank="1" showInputMessage="1" showErrorMessage="1">
          <x14:formula1>
            <xm:f>'Hoja de Listas'!$B$56:$F$56</xm:f>
          </x14:formula1>
          <xm:sqref>C158</xm:sqref>
        </x14:dataValidation>
        <x14:dataValidation type="list" allowBlank="1" showInputMessage="1" showErrorMessage="1">
          <x14:formula1>
            <xm:f>'Hoja de Listas'!$B$57:$C$57</xm:f>
          </x14:formula1>
          <xm:sqref>C159</xm:sqref>
        </x14:dataValidation>
        <x14:dataValidation type="list" allowBlank="1" showInputMessage="1" showErrorMessage="1">
          <x14:formula1>
            <xm:f>'Hoja de Listas'!$B$58:$E$58</xm:f>
          </x14:formula1>
          <xm:sqref>C160</xm:sqref>
        </x14:dataValidation>
        <x14:dataValidation type="list" allowBlank="1" showInputMessage="1" showErrorMessage="1">
          <x14:formula1>
            <xm:f>'Hoja de Listas'!$B$59:$C$59</xm:f>
          </x14:formula1>
          <xm:sqref>C161</xm:sqref>
        </x14:dataValidation>
        <x14:dataValidation type="list" allowBlank="1" showInputMessage="1" showErrorMessage="1">
          <x14:formula1>
            <xm:f>'Hoja de Listas'!$B$62:$G$62</xm:f>
          </x14:formula1>
          <xm:sqref>F169</xm:sqref>
        </x14:dataValidation>
        <x14:dataValidation type="list" allowBlank="1" showInputMessage="1" showErrorMessage="1">
          <x14:formula1>
            <xm:f>'Hoja de Listas'!$B$63:$C$63</xm:f>
          </x14:formula1>
          <xm:sqref>C193</xm:sqref>
        </x14:dataValidation>
        <x14:dataValidation type="list" allowBlank="1" showInputMessage="1" showErrorMessage="1">
          <x14:formula1>
            <xm:f>'Hoja de Listas'!$B$33:$F$33</xm:f>
          </x14:formula1>
          <xm:sqref>C196:C200</xm:sqref>
        </x14:dataValidation>
        <x14:dataValidation type="list" allowBlank="1" showInputMessage="1" showErrorMessage="1">
          <x14:formula1>
            <xm:f>'Hoja de Listas'!$B$86:$E$86</xm:f>
          </x14:formula1>
          <xm:sqref>C41</xm:sqref>
        </x14:dataValidation>
        <x14:dataValidation type="list" allowBlank="1" showInputMessage="1" showErrorMessage="1">
          <x14:formula1>
            <xm:f>'Hoja de Listas'!$B$85:$D$85</xm:f>
          </x14:formula1>
          <xm:sqref>C292</xm:sqref>
        </x14:dataValidation>
        <x14:dataValidation type="list" allowBlank="1" showInputMessage="1" showErrorMessage="1">
          <x14:formula1>
            <xm:f>'Hoja de Listas'!$B$84:$D$84</xm:f>
          </x14:formula1>
          <xm:sqref>C297 C295</xm:sqref>
        </x14:dataValidation>
        <x14:dataValidation type="list" allowBlank="1" showInputMessage="1" showErrorMessage="1">
          <x14:formula1>
            <xm:f>'Hoja de Listas'!$B$49:$G$49</xm:f>
          </x14:formula1>
          <xm:sqref>C285</xm:sqref>
        </x14:dataValidation>
        <x14:dataValidation type="list" allowBlank="1" showInputMessage="1" showErrorMessage="1">
          <x14:formula1>
            <xm:f>'Hoja de Listas'!$B$21:$F$21</xm:f>
          </x14:formula1>
          <xm:sqref>C77</xm:sqref>
        </x14:dataValidation>
        <x14:dataValidation type="list" allowBlank="1" showInputMessage="1" showErrorMessage="1">
          <x14:formula1>
            <xm:f>'Hoja de Listas'!$B$33:$Q$33</xm:f>
          </x14:formula1>
          <xm:sqref>C213:C215</xm:sqref>
        </x14:dataValidation>
        <x14:dataValidation type="list" allowBlank="1" showInputMessage="1" showErrorMessage="1" promptTitle="INFORMACIÓN" prompt="En Descripción se debe definir el tipo de Piso predominante">
          <x14:formula1>
            <xm:f>'Hoja de Listas'!$B$40:$I$40</xm:f>
          </x14:formula1>
          <xm:sqref>C148 C174 C190 C208 C220 C238 C270</xm:sqref>
        </x14:dataValidation>
        <x14:dataValidation type="list" allowBlank="1" showInputMessage="1" showErrorMessage="1">
          <x14:formula1>
            <xm:f>'Hoja de Listas'!$B$24:$F$24</xm:f>
          </x14:formula1>
          <xm:sqref>C67:C68</xm:sqref>
        </x14:dataValidation>
        <x14:dataValidation type="list" allowBlank="1" showInputMessage="1" showErrorMessage="1">
          <x14:formula1>
            <xm:f>'Hoja de Listas'!$B$15:$D$15</xm:f>
          </x14:formula1>
          <xm:sqref>G46:G53</xm:sqref>
        </x14:dataValidation>
        <x14:dataValidation type="list" allowBlank="1" showInputMessage="1" showErrorMessage="1">
          <x14:formula1>
            <xm:f>'Hoja de Listas'!$B$52:$E$52</xm:f>
          </x14:formula1>
          <xm:sqref>F183:F186</xm:sqref>
        </x14:dataValidation>
        <x14:dataValidation type="list" allowBlank="1" showInputMessage="1" showErrorMessage="1">
          <x14:formula1>
            <xm:f>'Hoja de Listas'!$B$33:$G$33</xm:f>
          </x14:formula1>
          <xm:sqref>C225:C228 C230:C232</xm:sqref>
        </x14:dataValidation>
        <x14:dataValidation type="list" allowBlank="1" showInputMessage="1" showErrorMessage="1">
          <x14:formula1>
            <xm:f>'Hoja de Listas'!$B$64:$F$64</xm:f>
          </x14:formula1>
          <xm:sqref>C243</xm:sqref>
        </x14:dataValidation>
        <x14:dataValidation type="list" allowBlank="1" showInputMessage="1" showErrorMessage="1">
          <x14:formula1>
            <xm:f>'Hoja de Listas'!$B$65:$D$65</xm:f>
          </x14:formula1>
          <xm:sqref>C244</xm:sqref>
        </x14:dataValidation>
        <x14:dataValidation type="list" allowBlank="1" showInputMessage="1" showErrorMessage="1">
          <x14:formula1>
            <xm:f>'Hoja de Listas'!$B$66:$J$66</xm:f>
          </x14:formula1>
          <xm:sqref>C245</xm:sqref>
        </x14:dataValidation>
        <x14:dataValidation type="list" allowBlank="1" showInputMessage="1" showErrorMessage="1">
          <x14:formula1>
            <xm:f>'Hoja de Listas'!$B$67:$D$67</xm:f>
          </x14:formula1>
          <xm:sqref>C276</xm:sqref>
        </x14:dataValidation>
        <x14:dataValidation type="list" allowBlank="1" showInputMessage="1" showErrorMessage="1">
          <x14:formula1>
            <xm:f>'Hoja de Listas'!$B$82:$D$82</xm:f>
          </x14:formula1>
          <xm:sqref>C305</xm:sqref>
        </x14:dataValidation>
        <x14:dataValidation type="list" allowBlank="1" showInputMessage="1" showErrorMessage="1">
          <x14:formula1>
            <xm:f>'Hoja de Listas'!$B$83:$E$83</xm:f>
          </x14:formula1>
          <xm:sqref>C306</xm:sqref>
        </x14:dataValidation>
        <x14:dataValidation type="list" allowBlank="1" showInputMessage="1" showErrorMessage="1">
          <x14:formula1>
            <xm:f>'Hoja de Listas'!$B$81:$K$81</xm:f>
          </x14:formula1>
          <xm:sqref>C304</xm:sqref>
        </x14:dataValidation>
        <x14:dataValidation type="list" allowBlank="1" showInputMessage="1" showErrorMessage="1">
          <x14:formula1>
            <xm:f>'Hoja de Listas'!$B$8:$F$8</xm:f>
          </x14:formula1>
          <xm:sqref>I131:I145 D56:D65 D93:D99 D103:D112 D116:D127 D290:D299 D148:D162 I166:I171 D174:D179 I183:I187 D190:D201 I205 D208:D216 D220:D234 D238:D257 D262:D266 D270:D281 D285:D287 D70:D89</xm:sqref>
        </x14:dataValidation>
        <x14:dataValidation type="list" allowBlank="1" showInputMessage="1" showErrorMessage="1">
          <x14:formula1>
            <xm:f>'Hoja de Listas'!$B$97:$D$97</xm:f>
          </x14:formula1>
          <xm:sqref>C229</xm:sqref>
        </x14:dataValidation>
        <x14:dataValidation type="list" allowBlank="1" showInputMessage="1" showErrorMessage="1">
          <x14:formula1>
            <xm:f>'Hoja de Listas'!$B$98:$C$98</xm:f>
          </x14:formula1>
          <xm:sqref>C195</xm:sqref>
        </x14:dataValidation>
        <x14:dataValidation type="list" allowBlank="1" showInputMessage="1" showErrorMessage="1">
          <x14:formula1>
            <xm:f>'Hoja de Listas'!$B$100:$C$100</xm:f>
          </x14:formula1>
          <xm:sqref>C65</xm:sqref>
        </x14:dataValidation>
        <x14:dataValidation type="list" allowBlank="1" showInputMessage="1" showErrorMessage="1">
          <x14:formula1>
            <xm:f>'Hoja de Listas'!$B$101:$D$101</xm:f>
          </x14:formula1>
          <xm:sqref>C103</xm:sqref>
        </x14:dataValidation>
        <x14:dataValidation type="list" allowBlank="1" showInputMessage="1" showErrorMessage="1">
          <x14:formula1>
            <xm:f>'Hoja de Listas'!$B$99:$D$99</xm:f>
          </x14:formula1>
          <xm:sqref>C99 C112 C127 C145 C162 C171 C179 C187 C201 C216 C234 C266 C281 C299 C58 C75 C252:C254</xm:sqref>
        </x14:dataValidation>
        <x14:dataValidation type="list" allowBlank="1" showInputMessage="1" showErrorMessage="1">
          <x14:formula1>
            <xm:f>'Hoja de Listas'!$B$103:$C$103</xm:f>
          </x14:formula1>
          <xm:sqref>C110 C233 C246:C251 C255 C275 C277:C280 C286:C287</xm:sqref>
        </x14:dataValidation>
        <x14:dataValidation type="list" allowBlank="1" showInputMessage="1" showErrorMessage="1">
          <x14:formula1>
            <xm:f>'[1]Hoja de Listas'!#REF!</xm:f>
          </x14:formula1>
          <xm:sqref>C10 C13:C14</xm:sqref>
        </x14:dataValidation>
      </x14:dataValidations>
    </ext>
  </extLst>
</worksheet>
</file>

<file path=xl/worksheets/sheet2.xml><?xml version="1.0" encoding="utf-8"?>
<worksheet xmlns="http://schemas.openxmlformats.org/spreadsheetml/2006/main" xmlns:r="http://schemas.openxmlformats.org/officeDocument/2006/relationships">
  <dimension ref="A1:V103"/>
  <sheetViews>
    <sheetView topLeftCell="H19" workbookViewId="0">
      <selection activeCell="F8" sqref="F8"/>
    </sheetView>
  </sheetViews>
  <sheetFormatPr baseColWidth="10" defaultRowHeight="15"/>
  <cols>
    <col min="1" max="1" width="23" style="15" bestFit="1" customWidth="1"/>
    <col min="2" max="2" width="23.5703125" style="15" customWidth="1"/>
    <col min="3" max="3" width="29" style="15" customWidth="1"/>
    <col min="4" max="5" width="21.85546875" style="15" customWidth="1"/>
    <col min="6" max="10" width="11.42578125" style="15"/>
    <col min="11" max="11" width="11.42578125" style="16"/>
  </cols>
  <sheetData>
    <row r="1" spans="1:11">
      <c r="A1" s="11" t="s">
        <v>13</v>
      </c>
      <c r="B1" s="3" t="s">
        <v>19</v>
      </c>
      <c r="C1" s="3" t="s">
        <v>20</v>
      </c>
      <c r="D1" s="3" t="s">
        <v>21</v>
      </c>
      <c r="E1" s="3" t="s">
        <v>22</v>
      </c>
      <c r="F1" s="3" t="s">
        <v>23</v>
      </c>
      <c r="G1" s="3"/>
      <c r="H1" s="14"/>
    </row>
    <row r="2" spans="1:11" ht="45">
      <c r="A2" s="11" t="s">
        <v>14</v>
      </c>
      <c r="B2" s="3" t="s">
        <v>24</v>
      </c>
      <c r="C2" s="3" t="s">
        <v>25</v>
      </c>
      <c r="D2" s="3" t="s">
        <v>26</v>
      </c>
      <c r="E2" s="3" t="s">
        <v>27</v>
      </c>
      <c r="F2" s="3" t="s">
        <v>28</v>
      </c>
      <c r="G2" s="3" t="s">
        <v>29</v>
      </c>
      <c r="H2" s="3" t="s">
        <v>33</v>
      </c>
    </row>
    <row r="3" spans="1:11">
      <c r="A3" s="11" t="s">
        <v>294</v>
      </c>
      <c r="B3" s="3" t="s">
        <v>30</v>
      </c>
      <c r="C3" s="3" t="s">
        <v>31</v>
      </c>
      <c r="D3" s="3" t="s">
        <v>32</v>
      </c>
      <c r="E3" s="3" t="s">
        <v>33</v>
      </c>
      <c r="F3" s="3"/>
      <c r="G3" s="3"/>
      <c r="H3" s="14"/>
    </row>
    <row r="4" spans="1:11" ht="30">
      <c r="A4" s="11" t="s">
        <v>49</v>
      </c>
      <c r="B4" s="3" t="s">
        <v>50</v>
      </c>
      <c r="C4" s="3" t="s">
        <v>51</v>
      </c>
      <c r="D4" s="3" t="s">
        <v>53</v>
      </c>
      <c r="E4" s="3" t="s">
        <v>54</v>
      </c>
      <c r="F4" s="3" t="s">
        <v>52</v>
      </c>
      <c r="G4" s="3" t="s">
        <v>55</v>
      </c>
      <c r="H4" s="3" t="s">
        <v>56</v>
      </c>
    </row>
    <row r="5" spans="1:11" ht="30">
      <c r="A5" s="11" t="s">
        <v>34</v>
      </c>
      <c r="B5" s="3" t="s">
        <v>35</v>
      </c>
      <c r="C5" s="3" t="s">
        <v>36</v>
      </c>
      <c r="D5" s="3"/>
      <c r="E5" s="3"/>
      <c r="F5" s="3"/>
      <c r="G5" s="3"/>
      <c r="H5" s="14"/>
    </row>
    <row r="6" spans="1:11" s="9" customFormat="1">
      <c r="A6" s="12" t="s">
        <v>142</v>
      </c>
      <c r="B6" s="13" t="s">
        <v>37</v>
      </c>
      <c r="C6" s="13" t="s">
        <v>38</v>
      </c>
      <c r="D6" s="13"/>
      <c r="E6" s="13"/>
      <c r="F6" s="13"/>
      <c r="G6" s="13"/>
      <c r="H6" s="17"/>
      <c r="J6" s="17"/>
      <c r="K6" s="18"/>
    </row>
    <row r="7" spans="1:11">
      <c r="A7" s="10" t="s">
        <v>39</v>
      </c>
      <c r="B7" s="3" t="s">
        <v>40</v>
      </c>
      <c r="C7" s="3" t="s">
        <v>41</v>
      </c>
      <c r="D7" s="3" t="s">
        <v>42</v>
      </c>
      <c r="E7" s="3"/>
      <c r="F7" s="3"/>
      <c r="G7" s="3"/>
      <c r="H7" s="14"/>
    </row>
    <row r="8" spans="1:11" s="24" customFormat="1">
      <c r="A8" s="21" t="s">
        <v>43</v>
      </c>
      <c r="B8" s="22" t="s">
        <v>5</v>
      </c>
      <c r="C8" s="22" t="s">
        <v>6</v>
      </c>
      <c r="D8" s="22" t="s">
        <v>7</v>
      </c>
      <c r="E8" s="23" t="s">
        <v>490</v>
      </c>
      <c r="F8" s="23" t="s">
        <v>296</v>
      </c>
      <c r="G8" s="23"/>
      <c r="H8" s="22"/>
      <c r="J8" s="22"/>
      <c r="K8" s="25"/>
    </row>
    <row r="9" spans="1:11" s="24" customFormat="1">
      <c r="A9" s="21" t="s">
        <v>146</v>
      </c>
      <c r="B9" s="34" t="s">
        <v>472</v>
      </c>
      <c r="C9" s="35" t="s">
        <v>473</v>
      </c>
      <c r="D9" s="31" t="s">
        <v>474</v>
      </c>
      <c r="E9" s="36" t="s">
        <v>475</v>
      </c>
      <c r="F9" s="23"/>
      <c r="G9" s="23"/>
      <c r="H9" s="22"/>
      <c r="J9" s="22"/>
      <c r="K9" s="25"/>
    </row>
    <row r="10" spans="1:11" s="24" customFormat="1">
      <c r="A10" s="21" t="s">
        <v>477</v>
      </c>
      <c r="B10" s="43">
        <v>1</v>
      </c>
      <c r="C10" s="44">
        <v>2</v>
      </c>
      <c r="D10" s="45">
        <v>3</v>
      </c>
      <c r="E10" s="46">
        <v>4</v>
      </c>
      <c r="F10" s="23"/>
      <c r="G10" s="23"/>
      <c r="H10" s="22"/>
      <c r="J10" s="22"/>
      <c r="K10" s="25"/>
    </row>
    <row r="11" spans="1:11" s="24" customFormat="1">
      <c r="A11" s="21" t="s">
        <v>2</v>
      </c>
      <c r="B11" s="23" t="s">
        <v>44</v>
      </c>
      <c r="C11" s="23" t="s">
        <v>45</v>
      </c>
      <c r="D11" s="23" t="s">
        <v>46</v>
      </c>
      <c r="E11" s="23"/>
      <c r="F11" s="23"/>
      <c r="G11" s="23"/>
      <c r="H11" s="22"/>
      <c r="J11" s="22"/>
      <c r="K11" s="25"/>
    </row>
    <row r="12" spans="1:11">
      <c r="A12" s="19" t="s">
        <v>84</v>
      </c>
    </row>
    <row r="13" spans="1:11">
      <c r="A13" s="20" t="s">
        <v>85</v>
      </c>
      <c r="B13" s="15" t="s">
        <v>152</v>
      </c>
      <c r="C13" s="15" t="s">
        <v>23</v>
      </c>
      <c r="D13" s="15" t="s">
        <v>153</v>
      </c>
      <c r="E13" s="15" t="s">
        <v>154</v>
      </c>
      <c r="F13" s="15" t="s">
        <v>88</v>
      </c>
      <c r="G13" s="15" t="s">
        <v>89</v>
      </c>
    </row>
    <row r="14" spans="1:11">
      <c r="A14" s="20" t="s">
        <v>86</v>
      </c>
      <c r="B14" s="15" t="s">
        <v>90</v>
      </c>
      <c r="C14" s="15" t="s">
        <v>91</v>
      </c>
      <c r="D14" s="15" t="s">
        <v>92</v>
      </c>
      <c r="E14" s="15" t="s">
        <v>203</v>
      </c>
    </row>
    <row r="15" spans="1:11">
      <c r="A15" s="20" t="s">
        <v>431</v>
      </c>
      <c r="B15" s="15" t="s">
        <v>432</v>
      </c>
      <c r="C15" s="15" t="s">
        <v>433</v>
      </c>
      <c r="D15" s="15" t="s">
        <v>430</v>
      </c>
    </row>
    <row r="16" spans="1:11">
      <c r="A16" s="20" t="s">
        <v>143</v>
      </c>
      <c r="B16" s="15" t="s">
        <v>95</v>
      </c>
      <c r="C16" s="15" t="s">
        <v>96</v>
      </c>
    </row>
    <row r="17" spans="1:10">
      <c r="A17" s="20" t="s">
        <v>246</v>
      </c>
      <c r="B17" s="15" t="s">
        <v>247</v>
      </c>
      <c r="C17" s="15" t="s">
        <v>248</v>
      </c>
      <c r="D17" s="15" t="s">
        <v>249</v>
      </c>
      <c r="E17" s="15" t="s">
        <v>250</v>
      </c>
      <c r="F17" s="15" t="s">
        <v>33</v>
      </c>
    </row>
    <row r="18" spans="1:10">
      <c r="A18" s="20" t="s">
        <v>298</v>
      </c>
      <c r="B18" s="15" t="s">
        <v>299</v>
      </c>
      <c r="C18" s="15" t="s">
        <v>300</v>
      </c>
      <c r="D18" s="15" t="s">
        <v>33</v>
      </c>
    </row>
    <row r="19" spans="1:10">
      <c r="A19" s="20" t="s">
        <v>282</v>
      </c>
      <c r="B19" s="15" t="s">
        <v>301</v>
      </c>
      <c r="C19" s="15" t="s">
        <v>302</v>
      </c>
      <c r="D19" s="15" t="s">
        <v>303</v>
      </c>
      <c r="E19" s="15" t="s">
        <v>304</v>
      </c>
      <c r="F19" s="15" t="s">
        <v>33</v>
      </c>
    </row>
    <row r="20" spans="1:10">
      <c r="A20" s="20" t="s">
        <v>305</v>
      </c>
      <c r="B20" s="15" t="s">
        <v>306</v>
      </c>
      <c r="C20" s="15" t="s">
        <v>307</v>
      </c>
      <c r="D20" s="15" t="s">
        <v>490</v>
      </c>
    </row>
    <row r="21" spans="1:10">
      <c r="A21" s="20" t="s">
        <v>308</v>
      </c>
      <c r="B21" s="15" t="s">
        <v>309</v>
      </c>
      <c r="C21" s="15" t="s">
        <v>310</v>
      </c>
      <c r="D21" s="15" t="s">
        <v>311</v>
      </c>
      <c r="E21" s="15" t="s">
        <v>312</v>
      </c>
      <c r="F21" s="15" t="s">
        <v>313</v>
      </c>
    </row>
    <row r="22" spans="1:10">
      <c r="A22" s="20" t="s">
        <v>147</v>
      </c>
      <c r="B22" s="15" t="s">
        <v>148</v>
      </c>
      <c r="C22" s="15" t="s">
        <v>149</v>
      </c>
      <c r="D22" s="15" t="s">
        <v>489</v>
      </c>
    </row>
    <row r="23" spans="1:10">
      <c r="A23" s="20" t="s">
        <v>236</v>
      </c>
      <c r="B23" s="15" t="s">
        <v>237</v>
      </c>
      <c r="C23" s="15" t="s">
        <v>238</v>
      </c>
      <c r="D23" s="15" t="s">
        <v>164</v>
      </c>
      <c r="E23" s="15" t="s">
        <v>239</v>
      </c>
      <c r="F23" s="15" t="s">
        <v>240</v>
      </c>
      <c r="G23" s="15" t="s">
        <v>314</v>
      </c>
      <c r="H23" s="15" t="s">
        <v>241</v>
      </c>
      <c r="I23" s="15" t="s">
        <v>242</v>
      </c>
      <c r="J23" s="15" t="s">
        <v>203</v>
      </c>
    </row>
    <row r="24" spans="1:10">
      <c r="A24" s="20" t="s">
        <v>438</v>
      </c>
      <c r="B24" s="15" t="s">
        <v>434</v>
      </c>
      <c r="C24" s="15" t="s">
        <v>435</v>
      </c>
      <c r="D24" s="15" t="s">
        <v>436</v>
      </c>
      <c r="E24" s="15" t="s">
        <v>437</v>
      </c>
      <c r="F24" s="15" t="s">
        <v>33</v>
      </c>
    </row>
    <row r="25" spans="1:10">
      <c r="A25" s="20" t="s">
        <v>68</v>
      </c>
      <c r="B25" s="15" t="s">
        <v>104</v>
      </c>
      <c r="C25" s="15" t="s">
        <v>105</v>
      </c>
      <c r="D25" s="15" t="s">
        <v>106</v>
      </c>
      <c r="E25" s="15" t="s">
        <v>107</v>
      </c>
      <c r="F25" s="15" t="s">
        <v>108</v>
      </c>
    </row>
    <row r="26" spans="1:10">
      <c r="A26" s="20" t="s">
        <v>315</v>
      </c>
      <c r="B26" s="15" t="s">
        <v>316</v>
      </c>
      <c r="C26" s="15" t="s">
        <v>317</v>
      </c>
      <c r="D26" s="15" t="s">
        <v>33</v>
      </c>
    </row>
    <row r="27" spans="1:10">
      <c r="A27" s="20" t="s">
        <v>128</v>
      </c>
      <c r="B27" s="15" t="s">
        <v>318</v>
      </c>
      <c r="C27" s="15" t="s">
        <v>319</v>
      </c>
      <c r="D27" s="15" t="s">
        <v>33</v>
      </c>
    </row>
    <row r="28" spans="1:10">
      <c r="A28" s="20" t="s">
        <v>124</v>
      </c>
      <c r="B28" s="15" t="s">
        <v>320</v>
      </c>
      <c r="C28" s="15" t="s">
        <v>321</v>
      </c>
      <c r="D28" s="15" t="s">
        <v>322</v>
      </c>
      <c r="E28" s="15" t="s">
        <v>33</v>
      </c>
    </row>
    <row r="29" spans="1:10">
      <c r="A29" s="20" t="s">
        <v>48</v>
      </c>
      <c r="B29" s="15" t="s">
        <v>320</v>
      </c>
      <c r="C29" s="15" t="s">
        <v>321</v>
      </c>
      <c r="D29" s="15" t="s">
        <v>322</v>
      </c>
      <c r="E29" s="15" t="s">
        <v>33</v>
      </c>
    </row>
    <row r="30" spans="1:10">
      <c r="A30" s="20" t="s">
        <v>125</v>
      </c>
      <c r="B30" s="15" t="s">
        <v>323</v>
      </c>
      <c r="C30" s="15" t="s">
        <v>324</v>
      </c>
    </row>
    <row r="31" spans="1:10">
      <c r="A31" s="20" t="s">
        <v>126</v>
      </c>
      <c r="B31" s="15" t="s">
        <v>325</v>
      </c>
      <c r="C31" s="15" t="s">
        <v>326</v>
      </c>
      <c r="D31" s="15" t="s">
        <v>327</v>
      </c>
      <c r="E31" s="15" t="s">
        <v>328</v>
      </c>
      <c r="F31" s="15" t="s">
        <v>33</v>
      </c>
    </row>
    <row r="32" spans="1:10">
      <c r="A32" s="20" t="s">
        <v>127</v>
      </c>
      <c r="B32" s="15" t="s">
        <v>329</v>
      </c>
      <c r="C32" s="15" t="s">
        <v>330</v>
      </c>
      <c r="D32" s="15" t="s">
        <v>331</v>
      </c>
      <c r="E32" s="15" t="s">
        <v>33</v>
      </c>
    </row>
    <row r="33" spans="1:22">
      <c r="A33" s="20" t="s">
        <v>144</v>
      </c>
      <c r="B33" s="39">
        <v>0</v>
      </c>
      <c r="C33" s="39">
        <v>1</v>
      </c>
      <c r="D33" s="39">
        <v>2</v>
      </c>
      <c r="E33" s="39">
        <v>3</v>
      </c>
      <c r="F33" s="39">
        <v>4</v>
      </c>
      <c r="G33" s="39">
        <v>5</v>
      </c>
      <c r="H33" s="39">
        <v>6</v>
      </c>
      <c r="I33" s="39">
        <v>7</v>
      </c>
      <c r="J33" s="39">
        <v>8</v>
      </c>
      <c r="K33" s="40">
        <v>9</v>
      </c>
      <c r="L33" s="41">
        <v>10</v>
      </c>
      <c r="M33" s="41">
        <v>11</v>
      </c>
      <c r="N33" s="41">
        <v>12</v>
      </c>
      <c r="O33" s="41">
        <v>13</v>
      </c>
      <c r="P33" s="41">
        <v>14</v>
      </c>
      <c r="Q33" s="41">
        <v>15</v>
      </c>
      <c r="R33" s="41">
        <v>16</v>
      </c>
      <c r="S33" s="41">
        <v>17</v>
      </c>
      <c r="T33" s="41">
        <v>18</v>
      </c>
      <c r="U33" s="41">
        <v>19</v>
      </c>
      <c r="V33" s="41">
        <v>20</v>
      </c>
    </row>
    <row r="34" spans="1:22">
      <c r="A34" s="20"/>
    </row>
    <row r="35" spans="1:22">
      <c r="A35" s="20" t="s">
        <v>193</v>
      </c>
      <c r="B35" s="15" t="s">
        <v>516</v>
      </c>
      <c r="C35" s="15" t="s">
        <v>332</v>
      </c>
    </row>
    <row r="36" spans="1:22">
      <c r="A36" s="20"/>
    </row>
    <row r="37" spans="1:22">
      <c r="A37" s="20" t="s">
        <v>145</v>
      </c>
      <c r="B37" s="15" t="s">
        <v>113</v>
      </c>
      <c r="C37" s="15" t="s">
        <v>114</v>
      </c>
      <c r="D37" s="15" t="s">
        <v>115</v>
      </c>
      <c r="E37" s="15" t="s">
        <v>116</v>
      </c>
      <c r="F37" s="15" t="s">
        <v>33</v>
      </c>
    </row>
    <row r="38" spans="1:22">
      <c r="A38" s="20" t="s">
        <v>118</v>
      </c>
      <c r="B38" s="15" t="s">
        <v>333</v>
      </c>
      <c r="C38" s="15" t="s">
        <v>334</v>
      </c>
    </row>
    <row r="39" spans="1:22">
      <c r="A39" s="20" t="s">
        <v>192</v>
      </c>
      <c r="B39" s="15" t="s">
        <v>335</v>
      </c>
      <c r="C39" s="15" t="s">
        <v>336</v>
      </c>
      <c r="D39" s="15" t="s">
        <v>337</v>
      </c>
      <c r="E39" s="15" t="s">
        <v>338</v>
      </c>
      <c r="F39" s="15" t="s">
        <v>339</v>
      </c>
      <c r="G39" s="15" t="s">
        <v>340</v>
      </c>
    </row>
    <row r="40" spans="1:22">
      <c r="A40" s="20" t="s">
        <v>170</v>
      </c>
      <c r="B40" s="15" t="s">
        <v>171</v>
      </c>
      <c r="C40" s="15" t="s">
        <v>172</v>
      </c>
      <c r="D40" s="15" t="s">
        <v>173</v>
      </c>
      <c r="E40" s="15" t="s">
        <v>174</v>
      </c>
      <c r="F40" s="15" t="s">
        <v>175</v>
      </c>
      <c r="G40" s="15" t="s">
        <v>176</v>
      </c>
      <c r="H40" s="15" t="s">
        <v>177</v>
      </c>
      <c r="I40" s="15" t="s">
        <v>33</v>
      </c>
    </row>
    <row r="41" spans="1:22">
      <c r="A41" s="20" t="s">
        <v>178</v>
      </c>
      <c r="B41" s="15" t="s">
        <v>179</v>
      </c>
      <c r="C41" s="15" t="s">
        <v>180</v>
      </c>
      <c r="D41" s="15" t="s">
        <v>177</v>
      </c>
      <c r="E41" s="15" t="s">
        <v>33</v>
      </c>
    </row>
    <row r="42" spans="1:22">
      <c r="A42" s="20" t="s">
        <v>182</v>
      </c>
      <c r="B42" s="15" t="s">
        <v>183</v>
      </c>
      <c r="C42" s="15" t="s">
        <v>184</v>
      </c>
      <c r="D42" s="15" t="s">
        <v>198</v>
      </c>
      <c r="E42" s="15" t="s">
        <v>313</v>
      </c>
    </row>
    <row r="43" spans="1:22">
      <c r="A43" s="20" t="s">
        <v>213</v>
      </c>
      <c r="B43" s="15" t="s">
        <v>341</v>
      </c>
      <c r="C43" s="15" t="s">
        <v>342</v>
      </c>
      <c r="D43" s="15" t="s">
        <v>343</v>
      </c>
      <c r="E43" s="15" t="s">
        <v>183</v>
      </c>
      <c r="F43" s="15" t="s">
        <v>33</v>
      </c>
    </row>
    <row r="44" spans="1:22">
      <c r="A44" s="20" t="s">
        <v>181</v>
      </c>
      <c r="B44" s="15" t="s">
        <v>180</v>
      </c>
      <c r="C44" s="15" t="s">
        <v>185</v>
      </c>
      <c r="D44" s="15" t="s">
        <v>186</v>
      </c>
      <c r="E44" s="15" t="s">
        <v>33</v>
      </c>
    </row>
    <row r="45" spans="1:22">
      <c r="A45" s="20" t="s">
        <v>210</v>
      </c>
      <c r="B45" s="15" t="s">
        <v>214</v>
      </c>
      <c r="C45" s="15" t="s">
        <v>215</v>
      </c>
      <c r="D45" s="15" t="s">
        <v>216</v>
      </c>
      <c r="E45" s="15" t="s">
        <v>219</v>
      </c>
      <c r="F45" s="15" t="s">
        <v>217</v>
      </c>
      <c r="G45" s="15" t="s">
        <v>218</v>
      </c>
      <c r="H45" s="15" t="s">
        <v>203</v>
      </c>
    </row>
    <row r="46" spans="1:22">
      <c r="A46" s="20" t="s">
        <v>344</v>
      </c>
      <c r="B46" s="15" t="s">
        <v>346</v>
      </c>
      <c r="C46" s="15" t="s">
        <v>347</v>
      </c>
    </row>
    <row r="47" spans="1:22">
      <c r="A47" s="15" t="s">
        <v>345</v>
      </c>
    </row>
    <row r="48" spans="1:22">
      <c r="A48" s="20" t="s">
        <v>357</v>
      </c>
      <c r="B48" s="15" t="s">
        <v>358</v>
      </c>
      <c r="C48" s="15" t="s">
        <v>359</v>
      </c>
      <c r="D48" s="15" t="s">
        <v>360</v>
      </c>
    </row>
    <row r="49" spans="1:7">
      <c r="A49" s="20" t="s">
        <v>167</v>
      </c>
      <c r="B49" s="15" t="s">
        <v>283</v>
      </c>
      <c r="C49" s="15" t="s">
        <v>284</v>
      </c>
      <c r="D49" s="15" t="s">
        <v>285</v>
      </c>
      <c r="E49" s="15" t="s">
        <v>286</v>
      </c>
      <c r="F49" s="15" t="s">
        <v>422</v>
      </c>
      <c r="G49" s="15" t="s">
        <v>33</v>
      </c>
    </row>
    <row r="50" spans="1:7">
      <c r="A50" s="20" t="s">
        <v>204</v>
      </c>
      <c r="B50" s="15" t="s">
        <v>205</v>
      </c>
      <c r="C50" s="15" t="s">
        <v>206</v>
      </c>
      <c r="D50" s="15" t="s">
        <v>350</v>
      </c>
      <c r="E50" s="15" t="s">
        <v>33</v>
      </c>
    </row>
    <row r="51" spans="1:7">
      <c r="A51" s="20" t="s">
        <v>207</v>
      </c>
      <c r="B51" s="15" t="s">
        <v>351</v>
      </c>
      <c r="C51" s="15" t="s">
        <v>206</v>
      </c>
      <c r="D51" s="15" t="s">
        <v>350</v>
      </c>
      <c r="E51" s="15" t="s">
        <v>33</v>
      </c>
    </row>
    <row r="52" spans="1:7">
      <c r="A52" s="20" t="s">
        <v>352</v>
      </c>
      <c r="B52" s="15" t="s">
        <v>351</v>
      </c>
      <c r="C52" s="15" t="s">
        <v>206</v>
      </c>
      <c r="D52" s="15" t="s">
        <v>350</v>
      </c>
      <c r="E52" s="15" t="s">
        <v>33</v>
      </c>
    </row>
    <row r="53" spans="1:7">
      <c r="A53" s="2" t="s">
        <v>135</v>
      </c>
      <c r="B53" s="15" t="s">
        <v>353</v>
      </c>
      <c r="C53" s="15" t="s">
        <v>354</v>
      </c>
      <c r="D53" s="15" t="s">
        <v>355</v>
      </c>
      <c r="E53" s="15" t="s">
        <v>33</v>
      </c>
    </row>
    <row r="54" spans="1:7">
      <c r="A54" s="20" t="s">
        <v>136</v>
      </c>
      <c r="B54" s="15" t="s">
        <v>353</v>
      </c>
      <c r="C54" s="15" t="s">
        <v>350</v>
      </c>
      <c r="D54" s="15" t="s">
        <v>206</v>
      </c>
      <c r="E54" s="15" t="s">
        <v>33</v>
      </c>
    </row>
    <row r="55" spans="1:7">
      <c r="A55" s="1" t="s">
        <v>223</v>
      </c>
      <c r="B55" s="15" t="s">
        <v>361</v>
      </c>
      <c r="C55" s="15" t="s">
        <v>362</v>
      </c>
      <c r="D55" s="15" t="s">
        <v>363</v>
      </c>
      <c r="E55" s="15" t="s">
        <v>364</v>
      </c>
      <c r="F55" s="15" t="s">
        <v>203</v>
      </c>
    </row>
    <row r="56" spans="1:7">
      <c r="A56" s="1" t="s">
        <v>225</v>
      </c>
      <c r="B56" s="15" t="s">
        <v>365</v>
      </c>
      <c r="C56" s="15" t="s">
        <v>366</v>
      </c>
      <c r="D56" s="15" t="s">
        <v>183</v>
      </c>
      <c r="E56" s="15" t="s">
        <v>367</v>
      </c>
      <c r="F56" s="15" t="s">
        <v>203</v>
      </c>
    </row>
    <row r="57" spans="1:7">
      <c r="A57" s="1" t="s">
        <v>226</v>
      </c>
      <c r="B57" s="15" t="s">
        <v>368</v>
      </c>
      <c r="C57" s="15" t="s">
        <v>369</v>
      </c>
    </row>
    <row r="58" spans="1:7">
      <c r="A58" s="1" t="s">
        <v>227</v>
      </c>
      <c r="B58" s="15" t="s">
        <v>368</v>
      </c>
      <c r="C58" s="15" t="s">
        <v>369</v>
      </c>
      <c r="D58" s="15" t="s">
        <v>370</v>
      </c>
      <c r="E58" s="15" t="s">
        <v>33</v>
      </c>
    </row>
    <row r="59" spans="1:7">
      <c r="A59" s="1" t="s">
        <v>228</v>
      </c>
      <c r="B59" s="15" t="s">
        <v>368</v>
      </c>
      <c r="C59" s="15" t="s">
        <v>369</v>
      </c>
    </row>
    <row r="60" spans="1:7">
      <c r="A60" s="20" t="s">
        <v>372</v>
      </c>
      <c r="B60" s="15" t="s">
        <v>351</v>
      </c>
      <c r="C60" s="15" t="s">
        <v>373</v>
      </c>
      <c r="D60" s="15" t="s">
        <v>206</v>
      </c>
      <c r="E60" s="15" t="s">
        <v>350</v>
      </c>
      <c r="F60" s="15" t="s">
        <v>33</v>
      </c>
    </row>
    <row r="61" spans="1:7">
      <c r="A61" s="20" t="s">
        <v>374</v>
      </c>
      <c r="B61" s="15" t="s">
        <v>351</v>
      </c>
      <c r="C61" s="15" t="s">
        <v>373</v>
      </c>
      <c r="D61" s="15" t="s">
        <v>206</v>
      </c>
      <c r="E61" s="15" t="s">
        <v>350</v>
      </c>
      <c r="F61" s="15" t="s">
        <v>375</v>
      </c>
      <c r="G61" s="15" t="s">
        <v>33</v>
      </c>
    </row>
    <row r="62" spans="1:7">
      <c r="A62" s="20" t="s">
        <v>377</v>
      </c>
      <c r="B62" s="15" t="s">
        <v>30</v>
      </c>
      <c r="C62" s="15" t="s">
        <v>376</v>
      </c>
      <c r="D62" s="15" t="s">
        <v>32</v>
      </c>
      <c r="E62" s="15" t="s">
        <v>351</v>
      </c>
      <c r="G62" s="15" t="s">
        <v>203</v>
      </c>
    </row>
    <row r="63" spans="1:7">
      <c r="A63" s="20" t="s">
        <v>257</v>
      </c>
      <c r="B63" s="15" t="s">
        <v>378</v>
      </c>
      <c r="C63" s="15" t="s">
        <v>379</v>
      </c>
    </row>
    <row r="64" spans="1:7">
      <c r="A64" s="20" t="s">
        <v>269</v>
      </c>
      <c r="B64" s="15" t="s">
        <v>384</v>
      </c>
      <c r="C64" s="15" t="s">
        <v>385</v>
      </c>
      <c r="D64" s="15" t="s">
        <v>386</v>
      </c>
      <c r="E64" s="15" t="s">
        <v>360</v>
      </c>
      <c r="F64" s="15" t="s">
        <v>33</v>
      </c>
    </row>
    <row r="65" spans="1:10">
      <c r="A65" s="1" t="s">
        <v>259</v>
      </c>
      <c r="B65" s="15" t="s">
        <v>387</v>
      </c>
      <c r="C65" s="15" t="s">
        <v>388</v>
      </c>
      <c r="D65" s="15" t="s">
        <v>33</v>
      </c>
    </row>
    <row r="66" spans="1:10">
      <c r="A66" s="1" t="s">
        <v>260</v>
      </c>
      <c r="B66" s="15" t="s">
        <v>389</v>
      </c>
      <c r="C66" s="15" t="s">
        <v>391</v>
      </c>
      <c r="D66" s="15" t="s">
        <v>390</v>
      </c>
      <c r="E66" s="15" t="s">
        <v>392</v>
      </c>
      <c r="F66" s="15" t="s">
        <v>393</v>
      </c>
      <c r="G66" s="15" t="s">
        <v>394</v>
      </c>
      <c r="H66" s="15" t="s">
        <v>395</v>
      </c>
      <c r="I66" s="15" t="s">
        <v>396</v>
      </c>
      <c r="J66" s="15" t="s">
        <v>397</v>
      </c>
    </row>
    <row r="67" spans="1:10">
      <c r="A67" s="1" t="s">
        <v>444</v>
      </c>
      <c r="B67" s="15" t="s">
        <v>397</v>
      </c>
      <c r="C67" s="15" t="s">
        <v>445</v>
      </c>
      <c r="D67" s="15" t="s">
        <v>446</v>
      </c>
    </row>
    <row r="68" spans="1:10">
      <c r="A68" s="1" t="s">
        <v>276</v>
      </c>
    </row>
    <row r="69" spans="1:10" ht="30">
      <c r="A69" s="1" t="s">
        <v>278</v>
      </c>
    </row>
    <row r="70" spans="1:10" ht="30">
      <c r="A70" s="1" t="s">
        <v>280</v>
      </c>
    </row>
    <row r="71" spans="1:10">
      <c r="A71" s="1" t="s">
        <v>261</v>
      </c>
    </row>
    <row r="72" spans="1:10">
      <c r="A72" s="1" t="s">
        <v>262</v>
      </c>
    </row>
    <row r="73" spans="1:10">
      <c r="A73" s="1" t="s">
        <v>266</v>
      </c>
    </row>
    <row r="74" spans="1:10">
      <c r="A74" s="1" t="s">
        <v>267</v>
      </c>
    </row>
    <row r="75" spans="1:10">
      <c r="A75" s="1" t="s">
        <v>268</v>
      </c>
    </row>
    <row r="76" spans="1:10">
      <c r="A76" s="1" t="s">
        <v>279</v>
      </c>
    </row>
    <row r="77" spans="1:10">
      <c r="A77" s="1" t="s">
        <v>270</v>
      </c>
    </row>
    <row r="78" spans="1:10" ht="30">
      <c r="A78" s="1" t="s">
        <v>271</v>
      </c>
    </row>
    <row r="79" spans="1:10" ht="30">
      <c r="A79" s="1" t="s">
        <v>272</v>
      </c>
    </row>
    <row r="80" spans="1:10" ht="30">
      <c r="A80" s="1" t="s">
        <v>273</v>
      </c>
    </row>
    <row r="81" spans="1:11">
      <c r="A81" s="29" t="s">
        <v>160</v>
      </c>
      <c r="B81" s="15" t="s">
        <v>177</v>
      </c>
      <c r="C81" s="15" t="s">
        <v>399</v>
      </c>
      <c r="D81" s="15" t="s">
        <v>400</v>
      </c>
      <c r="E81" s="15" t="s">
        <v>401</v>
      </c>
      <c r="F81" s="15" t="s">
        <v>402</v>
      </c>
      <c r="G81" s="15" t="s">
        <v>183</v>
      </c>
      <c r="H81" s="15" t="s">
        <v>403</v>
      </c>
      <c r="I81" s="15" t="s">
        <v>404</v>
      </c>
      <c r="J81" s="15" t="s">
        <v>405</v>
      </c>
      <c r="K81" s="16" t="s">
        <v>203</v>
      </c>
    </row>
    <row r="82" spans="1:11" ht="30">
      <c r="A82" s="1" t="s">
        <v>406</v>
      </c>
      <c r="B82" s="15" t="s">
        <v>407</v>
      </c>
      <c r="C82" s="15" t="s">
        <v>408</v>
      </c>
      <c r="D82" s="15" t="s">
        <v>409</v>
      </c>
    </row>
    <row r="83" spans="1:11" ht="30">
      <c r="A83" s="1" t="s">
        <v>410</v>
      </c>
      <c r="B83" s="15" t="s">
        <v>411</v>
      </c>
      <c r="C83" s="15" t="s">
        <v>412</v>
      </c>
      <c r="D83" s="15" t="s">
        <v>413</v>
      </c>
      <c r="E83" s="15" t="s">
        <v>241</v>
      </c>
    </row>
    <row r="84" spans="1:11">
      <c r="A84" s="20" t="s">
        <v>415</v>
      </c>
      <c r="B84" s="15" t="s">
        <v>416</v>
      </c>
      <c r="C84" s="15" t="s">
        <v>417</v>
      </c>
      <c r="D84" s="15" t="s">
        <v>418</v>
      </c>
    </row>
    <row r="85" spans="1:11">
      <c r="A85" s="20" t="s">
        <v>419</v>
      </c>
      <c r="B85" s="15" t="s">
        <v>38</v>
      </c>
      <c r="C85" s="15" t="s">
        <v>420</v>
      </c>
      <c r="D85" s="15" t="s">
        <v>421</v>
      </c>
    </row>
    <row r="86" spans="1:11">
      <c r="A86" s="20" t="s">
        <v>423</v>
      </c>
      <c r="B86" s="15">
        <v>1984</v>
      </c>
      <c r="C86" s="15">
        <v>1998</v>
      </c>
      <c r="D86" s="15">
        <v>2010</v>
      </c>
      <c r="E86" s="15" t="s">
        <v>424</v>
      </c>
    </row>
    <row r="88" spans="1:11" ht="45">
      <c r="A88" s="11" t="s">
        <v>429</v>
      </c>
      <c r="B88" s="15" t="s">
        <v>442</v>
      </c>
      <c r="C88" s="15" t="s">
        <v>439</v>
      </c>
      <c r="D88" s="15" t="s">
        <v>440</v>
      </c>
      <c r="E88" s="15" t="s">
        <v>441</v>
      </c>
    </row>
    <row r="89" spans="1:11">
      <c r="B89" s="15" t="s">
        <v>447</v>
      </c>
      <c r="C89" s="15" t="s">
        <v>448</v>
      </c>
      <c r="D89" s="15" t="s">
        <v>449</v>
      </c>
      <c r="E89" s="15" t="s">
        <v>450</v>
      </c>
    </row>
    <row r="90" spans="1:11">
      <c r="B90" s="15" t="s">
        <v>451</v>
      </c>
      <c r="C90" s="15" t="s">
        <v>452</v>
      </c>
      <c r="D90" s="15" t="s">
        <v>453</v>
      </c>
    </row>
    <row r="91" spans="1:11">
      <c r="B91" s="15" t="s">
        <v>454</v>
      </c>
      <c r="C91" s="15" t="s">
        <v>457</v>
      </c>
      <c r="D91" s="15" t="s">
        <v>458</v>
      </c>
      <c r="E91" s="15" t="s">
        <v>459</v>
      </c>
    </row>
    <row r="92" spans="1:11">
      <c r="B92" s="15" t="s">
        <v>455</v>
      </c>
      <c r="C92" s="15" t="s">
        <v>460</v>
      </c>
      <c r="D92" s="15" t="s">
        <v>461</v>
      </c>
      <c r="E92" s="15" t="s">
        <v>462</v>
      </c>
    </row>
    <row r="93" spans="1:11">
      <c r="B93" s="32" t="s">
        <v>464</v>
      </c>
      <c r="C93" s="15" t="s">
        <v>463</v>
      </c>
      <c r="D93" s="15" t="s">
        <v>465</v>
      </c>
    </row>
    <row r="94" spans="1:11">
      <c r="B94" s="15" t="s">
        <v>456</v>
      </c>
      <c r="D94" s="15" t="s">
        <v>466</v>
      </c>
    </row>
    <row r="95" spans="1:11">
      <c r="B95" s="15" t="s">
        <v>471</v>
      </c>
      <c r="C95" s="15" t="s">
        <v>467</v>
      </c>
      <c r="D95" s="15" t="s">
        <v>468</v>
      </c>
      <c r="E95" s="15" t="s">
        <v>469</v>
      </c>
      <c r="F95" s="15" t="s">
        <v>470</v>
      </c>
    </row>
    <row r="96" spans="1:11">
      <c r="A96" s="20" t="s">
        <v>485</v>
      </c>
      <c r="B96" s="15" t="s">
        <v>486</v>
      </c>
      <c r="C96" s="15" t="s">
        <v>487</v>
      </c>
      <c r="D96" s="15" t="s">
        <v>488</v>
      </c>
    </row>
    <row r="97" spans="1:4">
      <c r="A97" s="15" t="s">
        <v>492</v>
      </c>
      <c r="B97" s="15" t="s">
        <v>493</v>
      </c>
      <c r="C97" s="15" t="s">
        <v>494</v>
      </c>
      <c r="D97" s="15" t="s">
        <v>495</v>
      </c>
    </row>
    <row r="98" spans="1:4">
      <c r="B98" s="15" t="s">
        <v>500</v>
      </c>
      <c r="C98" s="15" t="s">
        <v>501</v>
      </c>
    </row>
    <row r="99" spans="1:4">
      <c r="A99" s="15" t="s">
        <v>504</v>
      </c>
      <c r="B99" s="15" t="s">
        <v>502</v>
      </c>
      <c r="C99" s="15" t="s">
        <v>503</v>
      </c>
      <c r="D99" s="15" t="s">
        <v>512</v>
      </c>
    </row>
    <row r="100" spans="1:4">
      <c r="B100" s="15" t="s">
        <v>507</v>
      </c>
      <c r="C100" s="15" t="s">
        <v>508</v>
      </c>
    </row>
    <row r="101" spans="1:4">
      <c r="B101" s="15" t="s">
        <v>510</v>
      </c>
      <c r="C101" s="15" t="s">
        <v>511</v>
      </c>
      <c r="D101" s="15" t="s">
        <v>512</v>
      </c>
    </row>
    <row r="102" spans="1:4">
      <c r="B102" s="15" t="s">
        <v>515</v>
      </c>
    </row>
    <row r="103" spans="1:4">
      <c r="A103" s="15" t="s">
        <v>517</v>
      </c>
      <c r="B103" s="15" t="s">
        <v>518</v>
      </c>
      <c r="C103" s="15" t="s">
        <v>519</v>
      </c>
    </row>
  </sheetData>
  <sheetProtection sheet="1" objects="1" scenarios="1"/>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A1:U225"/>
  <sheetViews>
    <sheetView showGridLines="0" tabSelected="1" topLeftCell="D1" workbookViewId="0">
      <pane ySplit="2" topLeftCell="A3" activePane="bottomLeft" state="frozen"/>
      <selection activeCell="P1" sqref="P1"/>
      <selection pane="bottomLeft" activeCell="M14" sqref="M14"/>
    </sheetView>
  </sheetViews>
  <sheetFormatPr baseColWidth="10" defaultRowHeight="11.85" customHeight="1"/>
  <cols>
    <col min="1" max="1" width="22.7109375" style="113" hidden="1" customWidth="1"/>
    <col min="2" max="2" width="4.140625" style="113" hidden="1" customWidth="1"/>
    <col min="3" max="3" width="5.28515625" style="113" hidden="1" customWidth="1"/>
    <col min="4" max="4" width="1.85546875" style="114" bestFit="1" customWidth="1"/>
    <col min="5" max="5" width="41.28515625" style="113" bestFit="1" customWidth="1"/>
    <col min="6" max="6" width="9.42578125" style="115" customWidth="1"/>
    <col min="7" max="7" width="5" style="116" customWidth="1"/>
    <col min="8" max="8" width="22.7109375" style="138" bestFit="1" customWidth="1"/>
    <col min="9" max="9" width="7" style="139" customWidth="1"/>
    <col min="10" max="10" width="6.28515625" style="133" bestFit="1" customWidth="1"/>
    <col min="11" max="11" width="6.140625" style="134" bestFit="1" customWidth="1"/>
    <col min="12" max="12" width="6.42578125" style="128" customWidth="1"/>
    <col min="13" max="13" width="22.7109375" style="113" customWidth="1"/>
    <col min="14" max="14" width="5" style="113" customWidth="1"/>
    <col min="15" max="15" width="8.7109375" style="113" customWidth="1"/>
    <col min="16" max="16" width="37" style="113" bestFit="1" customWidth="1"/>
    <col min="17" max="17" width="24.7109375" style="120" customWidth="1"/>
    <col min="18" max="18" width="24.7109375" style="113" customWidth="1"/>
    <col min="19" max="19" width="5.85546875" style="113" customWidth="1"/>
    <col min="20" max="20" width="41.28515625" style="113" bestFit="1" customWidth="1"/>
    <col min="21" max="21" width="24.7109375" style="121" customWidth="1"/>
    <col min="22" max="22" width="24.7109375" style="113" customWidth="1"/>
    <col min="23" max="16384" width="11.42578125" style="113"/>
  </cols>
  <sheetData>
    <row r="1" spans="1:15" ht="11.85" customHeight="1">
      <c r="H1" s="117">
        <f>+H2+H44+H52+H63+H92+H115+H128+H143+H153+H169+H196+H209+H213+H190</f>
        <v>0.99999999999999989</v>
      </c>
      <c r="I1" s="117">
        <f t="shared" ref="I1" si="0">+I2+I44+I52+I63+I92+I115+I128+I143+I153+I169+I196+I209+I213+I190</f>
        <v>0.99800000000000011</v>
      </c>
      <c r="J1" s="118"/>
      <c r="K1" s="119">
        <f>+K2+K44+K52+K63+K92+K115+K128+K143+K153+K169+K196+K209+K213+K190</f>
        <v>0.70080880018674152</v>
      </c>
      <c r="L1" s="117"/>
      <c r="M1" s="117"/>
      <c r="N1" s="117"/>
    </row>
    <row r="2" spans="1:15" ht="11.85" customHeight="1">
      <c r="D2" s="114">
        <v>1</v>
      </c>
      <c r="E2" s="122" t="s">
        <v>3</v>
      </c>
      <c r="F2" s="123"/>
      <c r="G2" s="124">
        <f>+AVERAGE(G13:G42)/4</f>
        <v>1</v>
      </c>
      <c r="H2" s="125">
        <f>+G2*0.05</f>
        <v>0.05</v>
      </c>
      <c r="I2" s="126">
        <v>5.0000000000000017E-2</v>
      </c>
      <c r="J2" s="126">
        <f>+SUM(J4:J43)</f>
        <v>0.99999999999999944</v>
      </c>
      <c r="K2" s="127">
        <f>+SUM(K4:K43)</f>
        <v>2.8363095238095253E-2</v>
      </c>
    </row>
    <row r="3" spans="1:15" ht="11.85" customHeight="1">
      <c r="A3" s="113" t="s">
        <v>474</v>
      </c>
      <c r="B3" s="129">
        <v>0.2</v>
      </c>
      <c r="C3" s="129"/>
      <c r="E3" s="130" t="s">
        <v>84</v>
      </c>
      <c r="H3" s="131"/>
      <c r="I3" s="132"/>
    </row>
    <row r="4" spans="1:15" ht="11.85" customHeight="1">
      <c r="A4" s="113" t="s">
        <v>473</v>
      </c>
      <c r="B4" s="129">
        <v>0.3</v>
      </c>
      <c r="C4" s="129"/>
      <c r="E4" s="231" t="s">
        <v>85</v>
      </c>
      <c r="F4" s="135" t="s">
        <v>432</v>
      </c>
      <c r="G4" s="116">
        <f>+VLOOKUP(F4,$A$15:$B$18,2,0)</f>
        <v>3</v>
      </c>
      <c r="H4" s="131" t="s">
        <v>475</v>
      </c>
      <c r="I4" s="132">
        <v>6.2500000000000012E-4</v>
      </c>
      <c r="J4" s="134">
        <f>+((IF(H4=$M$4,$N$4/COUNTIFS($H$4:$H$43,H4),IF(H4=$M$5,$N$5/COUNTIFS($H$4:$H$43,H4),IF(H4=$M$6,$N$6/COUNTIFS($H$4:$H$43,H4),$N$7/COUNTIFS($H$4:$H$43,H4))))))</f>
        <v>1.2500000000000001E-2</v>
      </c>
      <c r="K4" s="134">
        <f>+((IF(H4=$M$4,$N$4/COUNTIFS($H$4:$H$43,H4),IF(H4=$M$5,$N$5/COUNTIFS($H$4:$H$43,H4),IF(H4=$M$6,$N$6/COUNTIFS($H$4:$H$43,H4),$N$7/COUNTIFS($H$4:$H$43,H4))))))*(IF(Formato!G46="Buen estado",3/3,IF(Formato!G46="Regular estado",2/3,IF(Formato!G46="Alto riesgo",1/3,0))))*$H$2</f>
        <v>0</v>
      </c>
      <c r="M4" s="113" t="s">
        <v>474</v>
      </c>
      <c r="N4" s="129">
        <v>0.2</v>
      </c>
    </row>
    <row r="5" spans="1:15" ht="11.85" customHeight="1">
      <c r="A5" s="113" t="s">
        <v>472</v>
      </c>
      <c r="B5" s="129">
        <v>0.4</v>
      </c>
      <c r="C5" s="129"/>
      <c r="E5" s="231"/>
      <c r="F5" s="135" t="s">
        <v>432</v>
      </c>
      <c r="G5" s="116">
        <f t="shared" ref="G5:G11" si="1">+VLOOKUP(F5,$A$15:$B$18,2,0)</f>
        <v>3</v>
      </c>
      <c r="H5" s="131" t="s">
        <v>475</v>
      </c>
      <c r="I5" s="132">
        <v>6.2500000000000012E-4</v>
      </c>
      <c r="J5" s="134">
        <f t="shared" ref="J5:J11" si="2">+((IF(H5=$M$4,$N$4/COUNTIFS($H$4:$H$43,H5),IF(H5=$M$5,$N$5/COUNTIFS($H$4:$H$43,H5),IF(H5=$M$6,$N$6/COUNTIFS($H$4:$H$43,H5),$N$7/COUNTIFS($H$4:$H$43,H5))))))</f>
        <v>1.2500000000000001E-2</v>
      </c>
      <c r="K5" s="134">
        <f>+((IF(H5=$M$4,$N$4/COUNTIFS($H$4:$H$43,H5),IF(H5=$M$5,$N$5/COUNTIFS($H$4:$H$43,H5),IF(H5=$M$6,$N$6/COUNTIFS($H$4:$H$43,H5),$N$7/COUNTIFS($H$4:$H$43,H5))))))*(IF(Formato!G47="Buen estado",3/3,IF(Formato!G47="Regular estado",2/3,IF(Formato!G47="Alto riesgo",1/3,0))))*$H$2</f>
        <v>0</v>
      </c>
      <c r="M5" s="131" t="s">
        <v>473</v>
      </c>
      <c r="N5" s="129">
        <v>0.3</v>
      </c>
    </row>
    <row r="6" spans="1:15" ht="11.85" customHeight="1">
      <c r="A6" s="113" t="s">
        <v>475</v>
      </c>
      <c r="B6" s="129">
        <v>0.1</v>
      </c>
      <c r="C6" s="129"/>
      <c r="E6" s="231"/>
      <c r="F6" s="135" t="s">
        <v>432</v>
      </c>
      <c r="G6" s="116">
        <f t="shared" si="1"/>
        <v>3</v>
      </c>
      <c r="H6" s="131" t="s">
        <v>475</v>
      </c>
      <c r="I6" s="132">
        <v>6.2500000000000012E-4</v>
      </c>
      <c r="J6" s="134">
        <f t="shared" si="2"/>
        <v>1.2500000000000001E-2</v>
      </c>
      <c r="K6" s="134">
        <f>+((IF(H6=$M$4,$N$4/COUNTIFS($H$4:$H$43,H6),IF(H6=$M$5,$N$5/COUNTIFS($H$4:$H$43,H6),IF(H6=$M$6,$N$6/COUNTIFS($H$4:$H$43,H6),$N$7/COUNTIFS($H$4:$H$43,H6))))))*(IF(Formato!G48="Buen estado",3/3,IF(Formato!G48="Regular estado",2/3,IF(Formato!G48="Alto riesgo",1/3,0))))*$H$2</f>
        <v>0</v>
      </c>
      <c r="M6" s="131" t="s">
        <v>472</v>
      </c>
      <c r="N6" s="129">
        <v>0.4</v>
      </c>
    </row>
    <row r="7" spans="1:15" ht="11.85" customHeight="1">
      <c r="B7" s="136"/>
      <c r="C7" s="136"/>
      <c r="E7" s="231"/>
      <c r="F7" s="135" t="s">
        <v>432</v>
      </c>
      <c r="G7" s="116">
        <f t="shared" si="1"/>
        <v>3</v>
      </c>
      <c r="H7" s="131" t="s">
        <v>475</v>
      </c>
      <c r="I7" s="132">
        <v>6.2500000000000012E-4</v>
      </c>
      <c r="J7" s="134">
        <f t="shared" si="2"/>
        <v>1.2500000000000001E-2</v>
      </c>
      <c r="K7" s="134">
        <f>+((IF(H7=$M$4,$N$4/COUNTIFS($H$4:$H$43,H7),IF(H7=$M$5,$N$5/COUNTIFS($H$4:$H$43,H7),IF(H7=$M$6,$N$6/COUNTIFS($H$4:$H$43,H7),$N$7/COUNTIFS($H$4:$H$43,H7))))))*(IF(Formato!G49="Buen estado",3/3,IF(Formato!G49="Regular estado",2/3,IF(Formato!G49="Alto riesgo",1/3,0))))*$H$2</f>
        <v>6.2500000000000012E-4</v>
      </c>
      <c r="M7" s="113" t="s">
        <v>475</v>
      </c>
      <c r="N7" s="129">
        <v>0.1</v>
      </c>
    </row>
    <row r="8" spans="1:15" ht="11.85" customHeight="1">
      <c r="E8" s="231"/>
      <c r="F8" s="135" t="s">
        <v>432</v>
      </c>
      <c r="G8" s="116">
        <f t="shared" si="1"/>
        <v>3</v>
      </c>
      <c r="H8" s="131" t="s">
        <v>475</v>
      </c>
      <c r="I8" s="132">
        <v>6.2500000000000012E-4</v>
      </c>
      <c r="J8" s="134">
        <f t="shared" si="2"/>
        <v>1.2500000000000001E-2</v>
      </c>
      <c r="K8" s="134">
        <f>+((IF(H8=$M$4,$N$4/COUNTIFS($H$4:$H$43,H8),IF(H8=$M$5,$N$5/COUNTIFS($H$4:$H$43,H8),IF(H8=$M$6,$N$6/COUNTIFS($H$4:$H$43,H8),$N$7/COUNTIFS($H$4:$H$43,H8))))))*(IF(Formato!G50="Buen estado",3/3,IF(Formato!G50="Regular estado",2/3,IF(Formato!G50="Alto riesgo",1/3,0))))*$H$2</f>
        <v>0</v>
      </c>
    </row>
    <row r="9" spans="1:15" ht="11.85" customHeight="1">
      <c r="A9" s="113" t="s">
        <v>5</v>
      </c>
      <c r="B9" s="113">
        <v>4</v>
      </c>
      <c r="E9" s="231"/>
      <c r="F9" s="135" t="s">
        <v>432</v>
      </c>
      <c r="G9" s="116">
        <f t="shared" si="1"/>
        <v>3</v>
      </c>
      <c r="H9" s="131" t="s">
        <v>475</v>
      </c>
      <c r="I9" s="132">
        <v>6.2500000000000012E-4</v>
      </c>
      <c r="J9" s="134">
        <f t="shared" si="2"/>
        <v>1.2500000000000001E-2</v>
      </c>
      <c r="K9" s="134">
        <f>+((IF(H9=$M$4,$N$4/COUNTIFS($H$4:$H$43,H9),IF(H9=$M$5,$N$5/COUNTIFS($H$4:$H$43,H9),IF(H9=$M$6,$N$6/COUNTIFS($H$4:$H$43,H9),$N$7/COUNTIFS($H$4:$H$43,H9))))))*(IF(Formato!G51="Buen estado",3/3,IF(Formato!G51="Regular estado",2/3,IF(Formato!G51="Alto riesgo",1/3,0))))*$H$2</f>
        <v>0</v>
      </c>
      <c r="O9" s="137"/>
    </row>
    <row r="10" spans="1:15" ht="11.85" customHeight="1">
      <c r="A10" s="113" t="s">
        <v>6</v>
      </c>
      <c r="B10" s="113">
        <v>3</v>
      </c>
      <c r="E10" s="231"/>
      <c r="F10" s="135" t="s">
        <v>432</v>
      </c>
      <c r="G10" s="116">
        <f t="shared" si="1"/>
        <v>3</v>
      </c>
      <c r="H10" s="131" t="s">
        <v>475</v>
      </c>
      <c r="I10" s="132">
        <v>6.2500000000000012E-4</v>
      </c>
      <c r="J10" s="134">
        <f t="shared" si="2"/>
        <v>1.2500000000000001E-2</v>
      </c>
      <c r="K10" s="134">
        <f>+((IF(H10=$M$4,$N$4/COUNTIFS($H$4:$H$43,H10),IF(H10=$M$5,$N$5/COUNTIFS($H$4:$H$43,H10),IF(H10=$M$6,$N$6/COUNTIFS($H$4:$H$43,H10),$N$7/COUNTIFS($H$4:$H$43,H10))))))*(IF(Formato!G52="Buen estado",3/3,IF(Formato!G52="Regular estado",2/3,IF(Formato!G52="Alto riesgo",1/3,0))))*$H$2</f>
        <v>0</v>
      </c>
    </row>
    <row r="11" spans="1:15" ht="11.85" customHeight="1">
      <c r="A11" s="113" t="s">
        <v>7</v>
      </c>
      <c r="B11" s="113">
        <v>2</v>
      </c>
      <c r="E11" s="110" t="s">
        <v>150</v>
      </c>
      <c r="F11" s="135" t="s">
        <v>432</v>
      </c>
      <c r="G11" s="116">
        <f t="shared" si="1"/>
        <v>3</v>
      </c>
      <c r="H11" s="131" t="s">
        <v>475</v>
      </c>
      <c r="I11" s="132">
        <v>6.2500000000000012E-4</v>
      </c>
      <c r="J11" s="134">
        <f t="shared" si="2"/>
        <v>1.2500000000000001E-2</v>
      </c>
      <c r="K11" s="134">
        <f>+((IF(H11=$M$4,$N$4/COUNTIFS($H$4:$H$43,H11),IF(H11=$M$5,$N$5/COUNTIFS($H$4:$H$43,H11),IF(H11=$M$6,$N$6/COUNTIFS($H$4:$H$43,H11),$N$7/COUNTIFS($H$4:$H$43,H11))))))*(IF(Formato!G53="Buen estado",3/3,IF(Formato!G53="Regular estado",2/3,IF(Formato!G53="Alto riesgo",1/3,0))))*$H$2</f>
        <v>0</v>
      </c>
    </row>
    <row r="12" spans="1:15" ht="11.85" customHeight="1">
      <c r="A12" s="113" t="s">
        <v>490</v>
      </c>
      <c r="B12" s="113">
        <v>1</v>
      </c>
      <c r="E12" s="130" t="s">
        <v>97</v>
      </c>
      <c r="J12" s="134"/>
    </row>
    <row r="13" spans="1:15" ht="11.85" customHeight="1">
      <c r="A13" s="113" t="s">
        <v>296</v>
      </c>
      <c r="B13" s="113">
        <v>0</v>
      </c>
      <c r="E13" s="110" t="s">
        <v>85</v>
      </c>
      <c r="F13" s="140" t="s">
        <v>5</v>
      </c>
      <c r="G13" s="116">
        <f>+VLOOKUP(F13,$A$9:$B$13,2,0)</f>
        <v>4</v>
      </c>
      <c r="H13" s="131" t="s">
        <v>474</v>
      </c>
      <c r="I13" s="132">
        <v>4.7619047619047624E-4</v>
      </c>
      <c r="J13" s="134">
        <f t="shared" ref="J13:J22" si="3">+((IF(H13=$M$4,$N$4/COUNTIFS($H$4:$H$43,H13),IF(H13=$M$5,$N$5/COUNTIFS($H$4:$H$43,H13),IF(H13=$M$6,$N$6/COUNTIFS($H$4:$H$43,H13),$N$7/COUNTIFS($H$4:$H$43,H13))))))</f>
        <v>9.5238095238095247E-3</v>
      </c>
      <c r="K13" s="134">
        <f>+((IF(H13=$M$4,$N$4/COUNTIFS($H$4:$H$43,H13),IF(H13=$M$5,$N$5/COUNTIFS($H$4:$H$43,H13),IF(H13=$M$6,$N$6/COUNTIFS($H$4:$H$43,H13),$N$7/COUNTIFS($H$4:$H$43,H13))))))*IF(Formato!D56="Bueno",4/4,IF(Formato!D56="Deteriorado/Desgastado",3/4,IF(Formato!D56="Dañado",2/4,IF(Formato!D56="Insuficiente",1/4,0))))*$H$2</f>
        <v>0</v>
      </c>
    </row>
    <row r="14" spans="1:15" ht="11.85" customHeight="1">
      <c r="E14" s="111" t="s">
        <v>98</v>
      </c>
      <c r="F14" s="140" t="s">
        <v>5</v>
      </c>
      <c r="G14" s="116">
        <f t="shared" ref="G14:G22" si="4">+VLOOKUP(F14,$A$9:$B$13,2,0)</f>
        <v>4</v>
      </c>
      <c r="H14" s="131" t="s">
        <v>474</v>
      </c>
      <c r="I14" s="132">
        <v>4.7619047619047624E-4</v>
      </c>
      <c r="J14" s="134">
        <f t="shared" si="3"/>
        <v>9.5238095238095247E-3</v>
      </c>
      <c r="K14" s="134">
        <f>+((IF(H14=$M$4,$N$4/COUNTIFS($H$4:$H$43,H14),IF(H14=$M$5,$N$5/COUNTIFS($H$4:$H$43,H14),IF(H14=$M$6,$N$6/COUNTIFS($H$4:$H$43,H14),$N$7/COUNTIFS($H$4:$H$43,H14))))))*IF(Formato!D57="Bueno",4/4,IF(Formato!D57="Deteriorado/Desgastado",3/4,IF(Formato!D57="Dañado",2/4,IF(Formato!D57="Insuficiente",1/4,0))))*$H$2</f>
        <v>0</v>
      </c>
    </row>
    <row r="15" spans="1:15" ht="11.85" customHeight="1">
      <c r="A15" s="113" t="s">
        <v>432</v>
      </c>
      <c r="B15" s="113">
        <v>3</v>
      </c>
      <c r="E15" s="111" t="s">
        <v>484</v>
      </c>
      <c r="F15" s="140" t="s">
        <v>5</v>
      </c>
      <c r="G15" s="116">
        <f>+VLOOKUP(F15,$A$9:$B$13,2,0)</f>
        <v>4</v>
      </c>
      <c r="H15" s="131" t="s">
        <v>474</v>
      </c>
      <c r="I15" s="132">
        <v>4.7619047619047624E-4</v>
      </c>
      <c r="J15" s="134">
        <f t="shared" si="3"/>
        <v>9.5238095238095247E-3</v>
      </c>
      <c r="K15" s="134">
        <f>+((IF(H15=$M$4,$N$4/COUNTIFS($H$4:$H$43,H15),IF(H15=$M$5,$N$5/COUNTIFS($H$4:$H$43,H15),IF(H15=$M$6,$N$6/COUNTIFS($H$4:$H$43,H15),$N$7/COUNTIFS($H$4:$H$43,H15))))))*IF(Formato!D58="Bueno",4/4,IF(Formato!D58="Deteriorado/Desgastado",3/4,IF(Formato!D58="Dañado",2/4,IF(Formato!D58="Insuficiente",1/4,0))))*$H$2</f>
        <v>0</v>
      </c>
    </row>
    <row r="16" spans="1:15" ht="11.85" customHeight="1">
      <c r="A16" s="113" t="s">
        <v>433</v>
      </c>
      <c r="B16" s="113">
        <v>2</v>
      </c>
      <c r="E16" s="111" t="s">
        <v>99</v>
      </c>
      <c r="F16" s="140" t="s">
        <v>5</v>
      </c>
      <c r="G16" s="116">
        <f t="shared" si="4"/>
        <v>4</v>
      </c>
      <c r="H16" s="131" t="s">
        <v>474</v>
      </c>
      <c r="I16" s="132">
        <v>4.7619047619047624E-4</v>
      </c>
      <c r="J16" s="134">
        <f t="shared" si="3"/>
        <v>9.5238095238095247E-3</v>
      </c>
      <c r="K16" s="134">
        <f>+((IF(H16=$M$4,$N$4/COUNTIFS($H$4:$H$43,H16),IF(H16=$M$5,$N$5/COUNTIFS($H$4:$H$43,H16),IF(H16=$M$6,$N$6/COUNTIFS($H$4:$H$43,H16),$N$7/COUNTIFS($H$4:$H$43,H16))))))*IF(Formato!D59="Bueno",4/4,IF(Formato!D59="Deteriorado/Desgastado",3/4,IF(Formato!D59="Dañado",2/4,IF(Formato!D59="Insuficiente",1/4,0))))*$H$2</f>
        <v>0</v>
      </c>
      <c r="O16" s="129"/>
    </row>
    <row r="17" spans="1:15" ht="11.85" customHeight="1">
      <c r="A17" s="113" t="s">
        <v>430</v>
      </c>
      <c r="B17" s="113">
        <v>1</v>
      </c>
      <c r="E17" s="111" t="s">
        <v>100</v>
      </c>
      <c r="F17" s="140" t="s">
        <v>5</v>
      </c>
      <c r="G17" s="116">
        <f t="shared" si="4"/>
        <v>4</v>
      </c>
      <c r="H17" s="131" t="s">
        <v>474</v>
      </c>
      <c r="I17" s="132">
        <v>4.7619047619047624E-4</v>
      </c>
      <c r="J17" s="134">
        <f t="shared" si="3"/>
        <v>9.5238095238095247E-3</v>
      </c>
      <c r="K17" s="134">
        <f>+((IF(H17=$M$4,$N$4/COUNTIFS($H$4:$H$43,H17),IF(H17=$M$5,$N$5/COUNTIFS($H$4:$H$43,H17),IF(H17=$M$6,$N$6/COUNTIFS($H$4:$H$43,H17),$N$7/COUNTIFS($H$4:$H$43,H17))))))*IF(Formato!D60="Bueno",4/4,IF(Formato!D60="Deteriorado/Desgastado",3/4,IF(Formato!D60="Dañado",2/4,IF(Formato!D60="Insuficiente",1/4,0))))*$H$2</f>
        <v>0</v>
      </c>
      <c r="O17" s="129"/>
    </row>
    <row r="18" spans="1:15" ht="11.85" customHeight="1">
      <c r="A18" s="113" t="s">
        <v>296</v>
      </c>
      <c r="B18" s="113">
        <v>0</v>
      </c>
      <c r="E18" s="111" t="s">
        <v>101</v>
      </c>
      <c r="F18" s="140" t="s">
        <v>5</v>
      </c>
      <c r="G18" s="116">
        <f t="shared" si="4"/>
        <v>4</v>
      </c>
      <c r="H18" s="131" t="s">
        <v>474</v>
      </c>
      <c r="I18" s="132">
        <v>4.7619047619047624E-4</v>
      </c>
      <c r="J18" s="134">
        <f t="shared" si="3"/>
        <v>9.5238095238095247E-3</v>
      </c>
      <c r="K18" s="134">
        <f>+((IF(H18=$M$4,$N$4/COUNTIFS($H$4:$H$43,H18),IF(H18=$M$5,$N$5/COUNTIFS($H$4:$H$43,H18),IF(H18=$M$6,$N$6/COUNTIFS($H$4:$H$43,H18),$N$7/COUNTIFS($H$4:$H$43,H18))))))*IF(Formato!D61="Bueno",4/4,IF(Formato!D61="Deteriorado/Desgastado",3/4,IF(Formato!D61="Dañado",2/4,IF(Formato!D61="Insuficiente",1/4,0))))*$H$2</f>
        <v>0</v>
      </c>
      <c r="O18" s="129"/>
    </row>
    <row r="19" spans="1:15" ht="11.85" customHeight="1">
      <c r="E19" s="111" t="s">
        <v>102</v>
      </c>
      <c r="F19" s="140" t="s">
        <v>5</v>
      </c>
      <c r="G19" s="116">
        <f t="shared" si="4"/>
        <v>4</v>
      </c>
      <c r="H19" s="131" t="s">
        <v>474</v>
      </c>
      <c r="I19" s="132">
        <v>4.7619047619047624E-4</v>
      </c>
      <c r="J19" s="134">
        <f t="shared" si="3"/>
        <v>9.5238095238095247E-3</v>
      </c>
      <c r="K19" s="134">
        <f>+((IF(H19=$M$4,$N$4/COUNTIFS($H$4:$H$43,H19),IF(H19=$M$5,$N$5/COUNTIFS($H$4:$H$43,H19),IF(H19=$M$6,$N$6/COUNTIFS($H$4:$H$43,H19),$N$7/COUNTIFS($H$4:$H$43,H19))))))*IF(Formato!D62="Bueno",4/4,IF(Formato!D62="Deteriorado/Desgastado",3/4,IF(Formato!D62="Dañado",2/4,IF(Formato!D62="Insuficiente",1/4,0))))*$H$2</f>
        <v>0</v>
      </c>
      <c r="O19" s="129"/>
    </row>
    <row r="20" spans="1:15" ht="11.85" customHeight="1">
      <c r="E20" s="111" t="s">
        <v>103</v>
      </c>
      <c r="F20" s="140" t="s">
        <v>5</v>
      </c>
      <c r="G20" s="116">
        <f t="shared" si="4"/>
        <v>4</v>
      </c>
      <c r="H20" s="131" t="s">
        <v>474</v>
      </c>
      <c r="I20" s="132">
        <v>4.7619047619047624E-4</v>
      </c>
      <c r="J20" s="134">
        <f t="shared" si="3"/>
        <v>9.5238095238095247E-3</v>
      </c>
      <c r="K20" s="134">
        <f>+((IF(H20=$M$4,$N$4/COUNTIFS($H$4:$H$43,H20),IF(H20=$M$5,$N$5/COUNTIFS($H$4:$H$43,H20),IF(H20=$M$6,$N$6/COUNTIFS($H$4:$H$43,H20),$N$7/COUNTIFS($H$4:$H$43,H20))))))*IF(Formato!D63="Bueno",4/4,IF(Formato!D63="Deteriorado/Desgastado",3/4,IF(Formato!D63="Dañado",2/4,IF(Formato!D63="Insuficiente",1/4,0))))*$H$2</f>
        <v>0</v>
      </c>
      <c r="M20" s="131"/>
      <c r="N20" s="129"/>
      <c r="O20" s="129"/>
    </row>
    <row r="21" spans="1:15" ht="11.85" customHeight="1">
      <c r="E21" s="111" t="s">
        <v>588</v>
      </c>
      <c r="F21" s="140" t="s">
        <v>5</v>
      </c>
      <c r="G21" s="116">
        <f t="shared" si="4"/>
        <v>4</v>
      </c>
      <c r="H21" s="131" t="s">
        <v>473</v>
      </c>
      <c r="I21" s="132">
        <v>2.5000000000000001E-3</v>
      </c>
      <c r="J21" s="134">
        <f t="shared" si="3"/>
        <v>4.9999999999999996E-2</v>
      </c>
      <c r="K21" s="134">
        <f>+((IF(H21=$M$4,$N$4/COUNTIFS($H$4:$H$43,H21),IF(H21=$M$5,$N$5/COUNTIFS($H$4:$H$43,H21),IF(H21=$M$6,$N$6/COUNTIFS($H$4:$H$43,H21),$N$7/COUNTIFS($H$4:$H$43,H21))))))*IF(Formato!D64="Bueno",4/4,IF(Formato!D64="Deteriorado/Desgastado",3/4,IF(Formato!D64="Dañado",2/4,IF(Formato!D64="Insuficiente",1/4,0))))*$H$2</f>
        <v>0</v>
      </c>
      <c r="M21" s="131"/>
      <c r="N21" s="129"/>
      <c r="O21" s="129"/>
    </row>
    <row r="22" spans="1:15" ht="11.85" customHeight="1">
      <c r="E22" s="111" t="s">
        <v>590</v>
      </c>
      <c r="F22" s="140" t="s">
        <v>5</v>
      </c>
      <c r="G22" s="116">
        <f t="shared" si="4"/>
        <v>4</v>
      </c>
      <c r="H22" s="131" t="s">
        <v>473</v>
      </c>
      <c r="I22" s="132">
        <v>2.5000000000000001E-3</v>
      </c>
      <c r="J22" s="134">
        <f t="shared" si="3"/>
        <v>4.9999999999999996E-2</v>
      </c>
      <c r="K22" s="134">
        <f>+((IF(H22=$M$4,$N$4/COUNTIFS($H$4:$H$43,H22),IF(H22=$M$5,$N$5/COUNTIFS($H$4:$H$43,H22),IF(H22=$M$6,$N$6/COUNTIFS($H$4:$H$43,H22),$N$7/COUNTIFS($H$4:$H$43,H22))))))*IF(Formato!D65="Bueno",4/4,IF(Formato!D65="Deteriorado/Desgastado",3/4,IF(Formato!D65="Dañado",2/4,IF(Formato!D65="Insuficiente",1/4,0))))*$H$2</f>
        <v>0</v>
      </c>
      <c r="M22" s="131"/>
      <c r="N22" s="129"/>
      <c r="O22" s="129"/>
    </row>
    <row r="23" spans="1:15" ht="11.85" customHeight="1">
      <c r="E23" s="130" t="s">
        <v>112</v>
      </c>
      <c r="H23" s="131"/>
      <c r="I23" s="132"/>
      <c r="J23" s="134"/>
      <c r="M23" s="131"/>
      <c r="N23" s="129"/>
      <c r="O23" s="131"/>
    </row>
    <row r="24" spans="1:15" ht="11.85" customHeight="1">
      <c r="E24" s="110" t="s">
        <v>93</v>
      </c>
      <c r="F24" s="140" t="s">
        <v>5</v>
      </c>
      <c r="G24" s="116">
        <f t="shared" ref="G24:G43" si="5">+VLOOKUP(F24,$A$9:$B$13,2,0)</f>
        <v>4</v>
      </c>
      <c r="H24" s="131" t="s">
        <v>473</v>
      </c>
      <c r="I24" s="132">
        <v>2.5000000000000001E-3</v>
      </c>
      <c r="J24" s="134">
        <f t="shared" ref="J24:J43" si="6">+((IF(H24=$M$4,$N$4/COUNTIFS($H$4:$H$43,H24),IF(H24=$M$5,$N$5/COUNTIFS($H$4:$H$43,H24),IF(H24=$M$6,$N$6/COUNTIFS($H$4:$H$43,H24),$N$7/COUNTIFS($H$4:$H$43,H24))))))</f>
        <v>4.9999999999999996E-2</v>
      </c>
      <c r="K24" s="134">
        <f>+((IF(H24=$M$4,$N$4/COUNTIFS($H$4:$H$43,H24),IF(H24=$M$5,$N$5/COUNTIFS($H$4:$H$43,H24),IF(H24=$M$6,$N$6/COUNTIFS($H$4:$H$43,H24),$N$7/COUNTIFS($H$4:$H$43,H24))))))*IF(Formato!D70="Bueno",4/4,IF(Formato!D70="Deteriorado/Desgastado",3/4,IF(Formato!D70="Dañado",2/4,IF(Formato!D70="Insuficiente",1/4,0))))*$H$2</f>
        <v>0</v>
      </c>
      <c r="M24" s="131"/>
      <c r="N24" s="131"/>
      <c r="O24" s="131"/>
    </row>
    <row r="25" spans="1:15" ht="11.85" customHeight="1">
      <c r="E25" s="110" t="s">
        <v>94</v>
      </c>
      <c r="F25" s="140" t="s">
        <v>5</v>
      </c>
      <c r="G25" s="116">
        <f t="shared" si="5"/>
        <v>4</v>
      </c>
      <c r="H25" s="131" t="s">
        <v>473</v>
      </c>
      <c r="I25" s="132">
        <v>2.5000000000000001E-3</v>
      </c>
      <c r="J25" s="134">
        <f t="shared" si="6"/>
        <v>4.9999999999999996E-2</v>
      </c>
      <c r="K25" s="134">
        <f>+((IF(H25=$M$4,$N$4/COUNTIFS($H$4:$H$43,H25),IF(H25=$M$5,$N$5/COUNTIFS($H$4:$H$43,H25),IF(H25=$M$6,$N$6/COUNTIFS($H$4:$H$43,H25),$N$7/COUNTIFS($H$4:$H$43,H25))))))*IF(Formato!D71="Bueno",4/4,IF(Formato!D71="Deteriorado/Desgastado",3/4,IF(Formato!D71="Dañado",2/4,IF(Formato!D71="Insuficiente",1/4,0))))*$H$2</f>
        <v>0</v>
      </c>
      <c r="M25" s="131"/>
      <c r="N25" s="131"/>
      <c r="O25" s="131"/>
    </row>
    <row r="26" spans="1:15" ht="11.85" customHeight="1">
      <c r="E26" s="110" t="s">
        <v>297</v>
      </c>
      <c r="F26" s="140" t="s">
        <v>5</v>
      </c>
      <c r="G26" s="116">
        <f t="shared" si="5"/>
        <v>4</v>
      </c>
      <c r="H26" s="131" t="s">
        <v>473</v>
      </c>
      <c r="I26" s="132">
        <v>2.5000000000000001E-3</v>
      </c>
      <c r="J26" s="134">
        <f t="shared" si="6"/>
        <v>4.9999999999999996E-2</v>
      </c>
      <c r="K26" s="134">
        <f>+((IF(H26=$M$4,$N$4/COUNTIFS($H$4:$H$43,H26),IF(H26=$M$5,$N$5/COUNTIFS($H$4:$H$43,H26),IF(H26=$M$6,$N$6/COUNTIFS($H$4:$H$43,H26),$N$7/COUNTIFS($H$4:$H$43,H26))))))*IF(Formato!D72="Bueno",4/4,IF(Formato!D72="Deteriorado/Desgastado",3/4,IF(Formato!D72="Dañado",2/4,IF(Formato!D72="Insuficiente",1/4,0))))*$H$2</f>
        <v>2.5000000000000001E-3</v>
      </c>
      <c r="M26" s="131"/>
      <c r="N26" s="131"/>
      <c r="O26" s="131"/>
    </row>
    <row r="27" spans="1:15" ht="11.85" customHeight="1">
      <c r="E27" s="110" t="s">
        <v>498</v>
      </c>
      <c r="F27" s="140" t="s">
        <v>5</v>
      </c>
      <c r="G27" s="116">
        <f t="shared" si="5"/>
        <v>4</v>
      </c>
      <c r="H27" s="131" t="s">
        <v>472</v>
      </c>
      <c r="I27" s="132">
        <v>6.6666666666666671E-3</v>
      </c>
      <c r="J27" s="134">
        <f t="shared" si="6"/>
        <v>0.13333333333333333</v>
      </c>
      <c r="K27" s="134">
        <f>+((IF(H27=$M$4,$N$4/COUNTIFS($H$4:$H$43,H27),IF(H27=$M$5,$N$5/COUNTIFS($H$4:$H$43,H27),IF(H27=$M$6,$N$6/COUNTIFS($H$4:$H$43,H27),$N$7/COUNTIFS($H$4:$H$43,H27))))))*IF(Formato!D73="Bueno",4/4,IF(Formato!D73="Deteriorado/Desgastado",3/4,IF(Formato!D73="Dañado",2/4,IF(Formato!D73="Insuficiente",1/4,0))))*$H$2</f>
        <v>6.6666666666666671E-3</v>
      </c>
      <c r="N27" s="131"/>
      <c r="O27" s="131"/>
    </row>
    <row r="28" spans="1:15" ht="11.85" customHeight="1">
      <c r="E28" s="110" t="s">
        <v>282</v>
      </c>
      <c r="F28" s="140" t="s">
        <v>5</v>
      </c>
      <c r="G28" s="116">
        <f t="shared" si="5"/>
        <v>4</v>
      </c>
      <c r="H28" s="131" t="s">
        <v>472</v>
      </c>
      <c r="I28" s="132">
        <v>6.6666666666666671E-3</v>
      </c>
      <c r="J28" s="134">
        <f t="shared" si="6"/>
        <v>0.13333333333333333</v>
      </c>
      <c r="K28" s="134">
        <f>+((IF(H28=$M$4,$N$4/COUNTIFS($H$4:$H$43,H28),IF(H28=$M$5,$N$5/COUNTIFS($H$4:$H$43,H28),IF(H28=$M$6,$N$6/COUNTIFS($H$4:$H$43,H28),$N$7/COUNTIFS($H$4:$H$43,H28))))))*IF(Formato!D74="Bueno",4/4,IF(Formato!D74="Deteriorado/Desgastado",3/4,IF(Formato!D74="Dañado",2/4,IF(Formato!D74="Insuficiente",1/4,0))))*$H$2</f>
        <v>6.6666666666666671E-3</v>
      </c>
      <c r="M28" s="131"/>
      <c r="N28" s="131"/>
      <c r="O28" s="131"/>
    </row>
    <row r="29" spans="1:15" ht="11.85" customHeight="1">
      <c r="E29" s="110" t="s">
        <v>484</v>
      </c>
      <c r="F29" s="140" t="s">
        <v>5</v>
      </c>
      <c r="G29" s="116">
        <f t="shared" si="5"/>
        <v>4</v>
      </c>
      <c r="H29" s="131" t="s">
        <v>472</v>
      </c>
      <c r="I29" s="132">
        <v>6.6666666666666671E-3</v>
      </c>
      <c r="J29" s="134">
        <f t="shared" si="6"/>
        <v>0.13333333333333333</v>
      </c>
      <c r="K29" s="134">
        <f>+((IF(H29=$M$4,$N$4/COUNTIFS($H$4:$H$43,H29),IF(H29=$M$5,$N$5/COUNTIFS($H$4:$H$43,H29),IF(H29=$M$6,$N$6/COUNTIFS($H$4:$H$43,H29),$N$7/COUNTIFS($H$4:$H$43,H29))))))*IF(Formato!D75="Bueno",4/4,IF(Formato!D75="Deteriorado/Desgastado",3/4,IF(Formato!D75="Dañado",2/4,IF(Formato!D75="Insuficiente",1/4,0))))*$H$2</f>
        <v>6.6666666666666671E-3</v>
      </c>
      <c r="M29" s="131"/>
      <c r="N29" s="131"/>
      <c r="O29" s="131"/>
    </row>
    <row r="30" spans="1:15" ht="11.85" customHeight="1">
      <c r="E30" s="110" t="s">
        <v>166</v>
      </c>
      <c r="F30" s="140" t="s">
        <v>5</v>
      </c>
      <c r="G30" s="116">
        <f t="shared" si="5"/>
        <v>4</v>
      </c>
      <c r="H30" s="131" t="s">
        <v>474</v>
      </c>
      <c r="I30" s="132">
        <v>4.7619047619047624E-4</v>
      </c>
      <c r="J30" s="134">
        <f t="shared" si="6"/>
        <v>9.5238095238095247E-3</v>
      </c>
      <c r="K30" s="134">
        <f>+((IF(H30=$M$4,$N$4/COUNTIFS($H$4:$H$43,H30),IF(H30=$M$5,$N$5/COUNTIFS($H$4:$H$43,H30),IF(H30=$M$6,$N$6/COUNTIFS($H$4:$H$43,H30),$N$7/COUNTIFS($H$4:$H$43,H30))))))*IF(Formato!D76="Bueno",4/4,IF(Formato!D76="Deteriorado/Desgastado",3/4,IF(Formato!D76="Dañado",2/4,IF(Formato!D76="Insuficiente",1/4,0))))*$H$2</f>
        <v>4.7619047619047624E-4</v>
      </c>
      <c r="M30" s="131"/>
      <c r="N30" s="131"/>
      <c r="O30" s="131"/>
    </row>
    <row r="31" spans="1:15" ht="11.85" customHeight="1">
      <c r="E31" s="110" t="s">
        <v>168</v>
      </c>
      <c r="F31" s="140" t="s">
        <v>5</v>
      </c>
      <c r="G31" s="116">
        <f t="shared" si="5"/>
        <v>4</v>
      </c>
      <c r="H31" s="131" t="s">
        <v>474</v>
      </c>
      <c r="I31" s="132">
        <v>4.7619047619047624E-4</v>
      </c>
      <c r="J31" s="134">
        <f t="shared" si="6"/>
        <v>9.5238095238095247E-3</v>
      </c>
      <c r="K31" s="134">
        <f>+((IF(H31=$M$4,$N$4/COUNTIFS($H$4:$H$43,H31),IF(H31=$M$5,$N$5/COUNTIFS($H$4:$H$43,H31),IF(H31=$M$6,$N$6/COUNTIFS($H$4:$H$43,H31),$N$7/COUNTIFS($H$4:$H$43,H31))))))*IF(Formato!D77="Bueno",4/4,IF(Formato!D77="Deteriorado/Desgastado",3/4,IF(Formato!D77="Dañado",2/4,IF(Formato!D77="Insuficiente",1/4,0))))*$H$2</f>
        <v>4.7619047619047624E-4</v>
      </c>
      <c r="M31" s="131"/>
      <c r="N31" s="131"/>
      <c r="O31" s="131"/>
    </row>
    <row r="32" spans="1:15" ht="11.85" customHeight="1">
      <c r="E32" s="110" t="s">
        <v>110</v>
      </c>
      <c r="F32" s="140" t="s">
        <v>5</v>
      </c>
      <c r="G32" s="116">
        <f t="shared" si="5"/>
        <v>4</v>
      </c>
      <c r="H32" s="131" t="s">
        <v>474</v>
      </c>
      <c r="I32" s="132">
        <v>4.7619047619047624E-4</v>
      </c>
      <c r="J32" s="134">
        <f t="shared" si="6"/>
        <v>9.5238095238095247E-3</v>
      </c>
      <c r="K32" s="134">
        <f>+((IF(H32=$M$4,$N$4/COUNTIFS($H$4:$H$43,H32),IF(H32=$M$5,$N$5/COUNTIFS($H$4:$H$43,H32),IF(H32=$M$6,$N$6/COUNTIFS($H$4:$H$43,H32),$N$7/COUNTIFS($H$4:$H$43,H32))))))*IF(Formato!D78="Bueno",4/4,IF(Formato!D78="Deteriorado/Desgastado",3/4,IF(Formato!D78="Dañado",2/4,IF(Formato!D78="Insuficiente",1/4,0))))*$H$2</f>
        <v>4.7619047619047624E-4</v>
      </c>
      <c r="N32" s="131"/>
      <c r="O32" s="131"/>
    </row>
    <row r="33" spans="4:15" ht="11.85" customHeight="1">
      <c r="E33" s="110" t="s">
        <v>117</v>
      </c>
      <c r="F33" s="140" t="s">
        <v>5</v>
      </c>
      <c r="G33" s="116">
        <f t="shared" si="5"/>
        <v>4</v>
      </c>
      <c r="H33" s="131" t="s">
        <v>474</v>
      </c>
      <c r="I33" s="132">
        <v>4.7619047619047624E-4</v>
      </c>
      <c r="J33" s="134">
        <f t="shared" si="6"/>
        <v>9.5238095238095247E-3</v>
      </c>
      <c r="K33" s="134">
        <f>+((IF(H33=$M$4,$N$4/COUNTIFS($H$4:$H$43,H33),IF(H33=$M$5,$N$5/COUNTIFS($H$4:$H$43,H33),IF(H33=$M$6,$N$6/COUNTIFS($H$4:$H$43,H33),$N$7/COUNTIFS($H$4:$H$43,H33))))))*IF(Formato!D79="Bueno",4/4,IF(Formato!D79="Deteriorado/Desgastado",3/4,IF(Formato!D79="Dañado",2/4,IF(Formato!D79="Insuficiente",1/4,0))))*$H$2</f>
        <v>4.7619047619047624E-4</v>
      </c>
      <c r="M33" s="141"/>
      <c r="N33" s="131"/>
      <c r="O33" s="131"/>
    </row>
    <row r="34" spans="4:15" ht="11.85" customHeight="1">
      <c r="E34" s="110" t="s">
        <v>109</v>
      </c>
      <c r="F34" s="140" t="s">
        <v>5</v>
      </c>
      <c r="G34" s="116">
        <f t="shared" si="5"/>
        <v>4</v>
      </c>
      <c r="H34" s="131" t="s">
        <v>474</v>
      </c>
      <c r="I34" s="132">
        <v>4.7619047619047624E-4</v>
      </c>
      <c r="J34" s="134">
        <f t="shared" si="6"/>
        <v>9.5238095238095247E-3</v>
      </c>
      <c r="K34" s="134">
        <f>+((IF(H34=$M$4,$N$4/COUNTIFS($H$4:$H$43,H34),IF(H34=$M$5,$N$5/COUNTIFS($H$4:$H$43,H34),IF(H34=$M$6,$N$6/COUNTIFS($H$4:$H$43,H34),$N$7/COUNTIFS($H$4:$H$43,H34))))))*IF(Formato!D80="Bueno",4/4,IF(Formato!D80="Deteriorado/Desgastado",3/4,IF(Formato!D80="Dañado",2/4,IF(Formato!D80="Insuficiente",1/4,0))))*$H$2</f>
        <v>4.7619047619047624E-4</v>
      </c>
      <c r="M34" s="141"/>
      <c r="N34" s="131"/>
      <c r="O34" s="131"/>
    </row>
    <row r="35" spans="4:15" ht="11.85" customHeight="1">
      <c r="E35" s="110" t="s">
        <v>117</v>
      </c>
      <c r="F35" s="140" t="s">
        <v>5</v>
      </c>
      <c r="G35" s="116">
        <f t="shared" si="5"/>
        <v>4</v>
      </c>
      <c r="H35" s="131" t="s">
        <v>474</v>
      </c>
      <c r="I35" s="132">
        <v>4.7619047619047624E-4</v>
      </c>
      <c r="J35" s="134">
        <f t="shared" si="6"/>
        <v>9.5238095238095247E-3</v>
      </c>
      <c r="K35" s="134">
        <f>+((IF(H35=$M$4,$N$4/COUNTIFS($H$4:$H$43,H35),IF(H35=$M$5,$N$5/COUNTIFS($H$4:$H$43,H35),IF(H35=$M$6,$N$6/COUNTIFS($H$4:$H$43,H35),$N$7/COUNTIFS($H$4:$H$43,H35))))))*IF(Formato!D81="Bueno",4/4,IF(Formato!D81="Deteriorado/Desgastado",3/4,IF(Formato!D81="Dañado",2/4,IF(Formato!D81="Insuficiente",1/4,0))))*$H$2</f>
        <v>4.7619047619047624E-4</v>
      </c>
      <c r="M35" s="131"/>
      <c r="N35" s="131"/>
      <c r="O35" s="131"/>
    </row>
    <row r="36" spans="4:15" ht="11.85" customHeight="1">
      <c r="E36" s="110" t="s">
        <v>4</v>
      </c>
      <c r="F36" s="140" t="s">
        <v>5</v>
      </c>
      <c r="G36" s="116">
        <f t="shared" si="5"/>
        <v>4</v>
      </c>
      <c r="H36" s="131" t="s">
        <v>473</v>
      </c>
      <c r="I36" s="132">
        <v>2.5000000000000001E-3</v>
      </c>
      <c r="J36" s="134">
        <f t="shared" si="6"/>
        <v>4.9999999999999996E-2</v>
      </c>
      <c r="K36" s="134">
        <f>+((IF(H36=$M$4,$N$4/COUNTIFS($H$4:$H$43,H36),IF(H36=$M$5,$N$5/COUNTIFS($H$4:$H$43,H36),IF(H36=$M$6,$N$6/COUNTIFS($H$4:$H$43,H36),$N$7/COUNTIFS($H$4:$H$43,H36))))))*IF(Formato!D82="Bueno",4/4,IF(Formato!D82="Deteriorado/Desgastado",3/4,IF(Formato!D82="Dañado",2/4,IF(Formato!D82="Insuficiente",1/4,0))))*$H$2</f>
        <v>0</v>
      </c>
      <c r="M36" s="131"/>
      <c r="N36" s="131"/>
      <c r="O36" s="131"/>
    </row>
    <row r="37" spans="4:15" ht="11.85" customHeight="1">
      <c r="E37" s="110" t="s">
        <v>123</v>
      </c>
      <c r="F37" s="140" t="s">
        <v>5</v>
      </c>
      <c r="G37" s="116">
        <f t="shared" si="5"/>
        <v>4</v>
      </c>
      <c r="H37" s="131" t="s">
        <v>474</v>
      </c>
      <c r="I37" s="132">
        <v>4.7619047619047624E-4</v>
      </c>
      <c r="J37" s="134">
        <f t="shared" si="6"/>
        <v>9.5238095238095247E-3</v>
      </c>
      <c r="K37" s="134">
        <f>+((IF(H37=$M$4,$N$4/COUNTIFS($H$4:$H$43,H37),IF(H37=$M$5,$N$5/COUNTIFS($H$4:$H$43,H37),IF(H37=$M$6,$N$6/COUNTIFS($H$4:$H$43,H37),$N$7/COUNTIFS($H$4:$H$43,H37))))))*IF(Formato!D83="Bueno",4/4,IF(Formato!D83="Deteriorado/Desgastado",3/4,IF(Formato!D83="Dañado",2/4,IF(Formato!D83="Insuficiente",1/4,0))))*$H$2</f>
        <v>4.7619047619047624E-4</v>
      </c>
      <c r="M37" s="131"/>
      <c r="N37" s="131"/>
      <c r="O37" s="131"/>
    </row>
    <row r="38" spans="4:15" ht="11.85" customHeight="1">
      <c r="E38" s="110" t="s">
        <v>128</v>
      </c>
      <c r="F38" s="140" t="s">
        <v>5</v>
      </c>
      <c r="G38" s="116">
        <f t="shared" si="5"/>
        <v>4</v>
      </c>
      <c r="H38" s="131" t="s">
        <v>474</v>
      </c>
      <c r="I38" s="132">
        <v>4.7619047619047624E-4</v>
      </c>
      <c r="J38" s="134">
        <f t="shared" si="6"/>
        <v>9.5238095238095247E-3</v>
      </c>
      <c r="K38" s="134">
        <f>+((IF(H38=$M$4,$N$4/COUNTIFS($H$4:$H$43,H38),IF(H38=$M$5,$N$5/COUNTIFS($H$4:$H$43,H38),IF(H38=$M$6,$N$6/COUNTIFS($H$4:$H$43,H38),$N$7/COUNTIFS($H$4:$H$43,H38))))))*IF(Formato!D84="Bueno",4/4,IF(Formato!D84="Deteriorado/Desgastado",3/4,IF(Formato!D84="Dañado",2/4,IF(Formato!D84="Insuficiente",1/4,0))))*$H$2</f>
        <v>4.7619047619047624E-4</v>
      </c>
      <c r="M38" s="131"/>
      <c r="N38" s="131"/>
      <c r="O38" s="131"/>
    </row>
    <row r="39" spans="4:15" ht="11.85" customHeight="1">
      <c r="E39" s="110" t="s">
        <v>124</v>
      </c>
      <c r="F39" s="140" t="s">
        <v>5</v>
      </c>
      <c r="G39" s="116">
        <f t="shared" si="5"/>
        <v>4</v>
      </c>
      <c r="H39" s="131" t="s">
        <v>474</v>
      </c>
      <c r="I39" s="132">
        <v>4.7619047619047624E-4</v>
      </c>
      <c r="J39" s="134">
        <f t="shared" si="6"/>
        <v>9.5238095238095247E-3</v>
      </c>
      <c r="K39" s="134">
        <f>+((IF(H39=$M$4,$N$4/COUNTIFS($H$4:$H$43,H39),IF(H39=$M$5,$N$5/COUNTIFS($H$4:$H$43,H39),IF(H39=$M$6,$N$6/COUNTIFS($H$4:$H$43,H39),$N$7/COUNTIFS($H$4:$H$43,H39))))))*IF(Formato!D85="Bueno",4/4,IF(Formato!D85="Deteriorado/Desgastado",3/4,IF(Formato!D85="Dañado",2/4,IF(Formato!D85="Insuficiente",1/4,0))))*$H$2</f>
        <v>0</v>
      </c>
      <c r="M39" s="131"/>
      <c r="N39" s="131"/>
      <c r="O39" s="131"/>
    </row>
    <row r="40" spans="4:15" ht="11.85" customHeight="1">
      <c r="E40" s="110" t="s">
        <v>48</v>
      </c>
      <c r="F40" s="140" t="s">
        <v>5</v>
      </c>
      <c r="G40" s="116">
        <f t="shared" si="5"/>
        <v>4</v>
      </c>
      <c r="H40" s="131" t="s">
        <v>474</v>
      </c>
      <c r="I40" s="132">
        <v>4.7619047619047624E-4</v>
      </c>
      <c r="J40" s="134">
        <f t="shared" si="6"/>
        <v>9.5238095238095247E-3</v>
      </c>
      <c r="K40" s="134">
        <f>+((IF(H40=$M$4,$N$4/COUNTIFS($H$4:$H$43,H40),IF(H40=$M$5,$N$5/COUNTIFS($H$4:$H$43,H40),IF(H40=$M$6,$N$6/COUNTIFS($H$4:$H$43,H40),$N$7/COUNTIFS($H$4:$H$43,H40))))))*IF(Formato!D86="Bueno",4/4,IF(Formato!D86="Deteriorado/Desgastado",3/4,IF(Formato!D86="Dañado",2/4,IF(Formato!D86="Insuficiente",1/4,0))))*$H$2</f>
        <v>4.7619047619047624E-4</v>
      </c>
      <c r="M40" s="131"/>
      <c r="N40" s="131"/>
      <c r="O40" s="131"/>
    </row>
    <row r="41" spans="4:15" ht="11.85" customHeight="1">
      <c r="E41" s="110" t="s">
        <v>125</v>
      </c>
      <c r="F41" s="140" t="s">
        <v>5</v>
      </c>
      <c r="G41" s="116">
        <f t="shared" si="5"/>
        <v>4</v>
      </c>
      <c r="H41" s="131" t="s">
        <v>474</v>
      </c>
      <c r="I41" s="132">
        <v>4.7619047619047624E-4</v>
      </c>
      <c r="J41" s="134">
        <f t="shared" si="6"/>
        <v>9.5238095238095247E-3</v>
      </c>
      <c r="K41" s="134">
        <f>+((IF(H41=$M$4,$N$4/COUNTIFS($H$4:$H$43,H41),IF(H41=$M$5,$N$5/COUNTIFS($H$4:$H$43,H41),IF(H41=$M$6,$N$6/COUNTIFS($H$4:$H$43,H41),$N$7/COUNTIFS($H$4:$H$43,H41))))))*IF(Formato!D87="Bueno",4/4,IF(Formato!D87="Deteriorado/Desgastado",3/4,IF(Formato!D87="Dañado",2/4,IF(Formato!D87="Insuficiente",1/4,0))))*$H$2</f>
        <v>0</v>
      </c>
      <c r="M41" s="131"/>
      <c r="N41" s="131"/>
      <c r="O41" s="131"/>
    </row>
    <row r="42" spans="4:15" ht="11.85" customHeight="1">
      <c r="E42" s="110" t="s">
        <v>126</v>
      </c>
      <c r="F42" s="140" t="s">
        <v>5</v>
      </c>
      <c r="G42" s="116">
        <f t="shared" si="5"/>
        <v>4</v>
      </c>
      <c r="H42" s="131" t="s">
        <v>474</v>
      </c>
      <c r="I42" s="132">
        <v>4.7619047619047624E-4</v>
      </c>
      <c r="J42" s="134">
        <f t="shared" si="6"/>
        <v>9.5238095238095247E-3</v>
      </c>
      <c r="K42" s="134">
        <f>+((IF(H42=$M$4,$N$4/COUNTIFS($H$4:$H$43,H42),IF(H42=$M$5,$N$5/COUNTIFS($H$4:$H$43,H42),IF(H42=$M$6,$N$6/COUNTIFS($H$4:$H$43,H42),$N$7/COUNTIFS($H$4:$H$43,H42))))))*IF(Formato!D88="Bueno",4/4,IF(Formato!D88="Deteriorado/Desgastado",3/4,IF(Formato!D88="Dañado",2/4,IF(Formato!D88="Insuficiente",1/4,0))))*$H$2</f>
        <v>4.7619047619047624E-4</v>
      </c>
      <c r="M42" s="131"/>
      <c r="N42" s="131"/>
      <c r="O42" s="131"/>
    </row>
    <row r="43" spans="4:15" ht="11.85" customHeight="1">
      <c r="E43" s="110" t="s">
        <v>127</v>
      </c>
      <c r="F43" s="140" t="s">
        <v>5</v>
      </c>
      <c r="G43" s="116">
        <f t="shared" si="5"/>
        <v>4</v>
      </c>
      <c r="H43" s="131" t="s">
        <v>474</v>
      </c>
      <c r="I43" s="132">
        <v>4.7619047619047624E-4</v>
      </c>
      <c r="J43" s="134">
        <f t="shared" si="6"/>
        <v>9.5238095238095247E-3</v>
      </c>
      <c r="K43" s="134">
        <f>+((IF(H43=$M$4,$N$4/COUNTIFS($H$4:$H$43,H43),IF(H43=$M$5,$N$5/COUNTIFS($H$4:$H$43,H43),IF(H43=$M$6,$N$6/COUNTIFS($H$4:$H$43,H43),$N$7/COUNTIFS($H$4:$H$43,H43))))))*IF(Formato!D89="Bueno",4/4,IF(Formato!D89="Deteriorado/Desgastado",3/4,IF(Formato!D89="Dañado",2/4,IF(Formato!D89="Insuficiente",1/4,0))))*$H$2</f>
        <v>4.7619047619047624E-4</v>
      </c>
      <c r="M43" s="131"/>
      <c r="N43" s="131"/>
    </row>
    <row r="44" spans="4:15" ht="11.85" customHeight="1">
      <c r="D44" s="114">
        <v>2</v>
      </c>
      <c r="E44" s="122" t="s">
        <v>188</v>
      </c>
      <c r="F44" s="123"/>
      <c r="G44" s="124">
        <f>+AVERAGE(G46:G50)/4</f>
        <v>1</v>
      </c>
      <c r="H44" s="125">
        <f>+G44*0.1</f>
        <v>0.1</v>
      </c>
      <c r="I44" s="142">
        <v>0.1</v>
      </c>
      <c r="J44" s="126">
        <f>SUM(J45:J51)</f>
        <v>1</v>
      </c>
      <c r="K44" s="127">
        <f>SUM(K45:K51)</f>
        <v>0.1</v>
      </c>
    </row>
    <row r="45" spans="4:15" ht="11.85" customHeight="1">
      <c r="E45" s="143" t="s">
        <v>189</v>
      </c>
      <c r="F45" s="140" t="s">
        <v>5</v>
      </c>
      <c r="G45" s="116">
        <f t="shared" ref="G45:G51" si="7">+VLOOKUP(F45,$A$9:$B$13,2,0)</f>
        <v>4</v>
      </c>
      <c r="H45" s="131" t="s">
        <v>472</v>
      </c>
      <c r="I45" s="132">
        <v>1.1250000000000001E-2</v>
      </c>
      <c r="J45" s="134">
        <f>((IF(H45=$M$45,$N$45/COUNTIFS($H$45:$H$51,H45),IF(H45=$M$46,$N$46/COUNTIFS($H$45:$H$51,H45),IF(H45=$M$47,$N$47/COUNTIFS($H$45:$H$51,H45),""/COUNTIFS($H$45:$H$51,H45))))))</f>
        <v>0.1125</v>
      </c>
      <c r="K45" s="134">
        <f>((IF(H45=$M$45,$N$45/COUNTIFS($H$45:$H$51,H45),IF(H45=$M$46,$N$46/COUNTIFS($H$45:$H$51,H45),IF(H45=$M$47,$N$47/COUNTIFS($H$45:$H$51,H45),""/COUNTIFS($H$45:$H$51,H45))))))*IF(Formato!D93="Bueno",4/4,IF(Formato!D93="Deteriorado/Desgastado",3/4,IF(Formato!D93="Dañado",2/4,IF(Formato!D93="Insuficiente",1/4,0))))*$H$44</f>
        <v>1.1250000000000001E-2</v>
      </c>
      <c r="M45" s="113" t="s">
        <v>474</v>
      </c>
      <c r="N45" s="129">
        <v>0.2</v>
      </c>
    </row>
    <row r="46" spans="4:15" ht="11.85" customHeight="1">
      <c r="E46" s="143" t="s">
        <v>190</v>
      </c>
      <c r="F46" s="140" t="s">
        <v>5</v>
      </c>
      <c r="G46" s="116">
        <f t="shared" si="7"/>
        <v>4</v>
      </c>
      <c r="H46" s="131" t="s">
        <v>472</v>
      </c>
      <c r="I46" s="132">
        <v>1.1250000000000001E-2</v>
      </c>
      <c r="J46" s="134">
        <f t="shared" ref="J46:J51" si="8">((IF(H46=$M$45,$N$45/COUNTIFS($H$45:$H$51,H46),IF(H46=$M$46,$N$46/COUNTIFS($H$45:$H$51,H46),IF(H46=$M$47,$N$47/COUNTIFS($H$45:$H$51,H46),""/COUNTIFS($H$45:$H$51,H46))))))</f>
        <v>0.1125</v>
      </c>
      <c r="K46" s="134">
        <f>((IF(H46=$M$45,$N$45/COUNTIFS($H$45:$H$51,H46),IF(H46=$M$46,$N$46/COUNTIFS($H$45:$H$51,H46),IF(H46=$M$47,$N$47/COUNTIFS($H$45:$H$51,H46),""/COUNTIFS($H$45:$H$51,H46))))))*IF(Formato!D94="Bueno",4/4,IF(Formato!D94="Deteriorado/Desgastado",3/4,IF(Formato!D94="Dañado",2/4,IF(Formato!D94="Insuficiente",1/4,0))))*$H$44</f>
        <v>1.1250000000000001E-2</v>
      </c>
      <c r="M46" s="131" t="s">
        <v>473</v>
      </c>
      <c r="N46" s="129">
        <v>0.35</v>
      </c>
    </row>
    <row r="47" spans="4:15" ht="11.85" customHeight="1">
      <c r="E47" s="143" t="s">
        <v>191</v>
      </c>
      <c r="F47" s="140" t="s">
        <v>5</v>
      </c>
      <c r="G47" s="116">
        <f t="shared" si="7"/>
        <v>4</v>
      </c>
      <c r="H47" s="131" t="s">
        <v>472</v>
      </c>
      <c r="I47" s="132">
        <v>1.1250000000000001E-2</v>
      </c>
      <c r="J47" s="134">
        <f t="shared" si="8"/>
        <v>0.1125</v>
      </c>
      <c r="K47" s="134">
        <f>((IF(H47=$M$45,$N$45/COUNTIFS($H$45:$H$51,H47),IF(H47=$M$46,$N$46/COUNTIFS($H$45:$H$51,H47),IF(H47=$M$47,$N$47/COUNTIFS($H$45:$H$51,H47),""/COUNTIFS($H$45:$H$51,H47))))))*IF(Formato!D95="Bueno",4/4,IF(Formato!D95="Deteriorado/Desgastado",3/4,IF(Formato!D95="Dañado",2/4,IF(Formato!D95="Insuficiente",1/4,0))))*$H$44</f>
        <v>1.1250000000000001E-2</v>
      </c>
      <c r="M47" s="131" t="s">
        <v>472</v>
      </c>
      <c r="N47" s="129">
        <v>0.45</v>
      </c>
    </row>
    <row r="48" spans="4:15" ht="11.85" customHeight="1">
      <c r="E48" s="144" t="s">
        <v>187</v>
      </c>
      <c r="F48" s="140" t="s">
        <v>5</v>
      </c>
      <c r="G48" s="116">
        <f t="shared" si="7"/>
        <v>4</v>
      </c>
      <c r="H48" s="131" t="s">
        <v>474</v>
      </c>
      <c r="I48" s="132">
        <v>1.0000000000000002E-2</v>
      </c>
      <c r="J48" s="134">
        <f t="shared" si="8"/>
        <v>0.1</v>
      </c>
      <c r="K48" s="134">
        <f>((IF(H48=$M$45,$N$45/COUNTIFS($H$45:$H$51,H48),IF(H48=$M$46,$N$46/COUNTIFS($H$45:$H$51,H48),IF(H48=$M$47,$N$47/COUNTIFS($H$45:$H$51,H48),""/COUNTIFS($H$45:$H$51,H48))))))*IF(Formato!D96="Bueno",4/4,IF(Formato!D96="Deteriorado/Desgastado",3/4,IF(Formato!D96="Dañado",2/4,IF(Formato!D96="Insuficiente",1/4,0))))*$H$44</f>
        <v>1.0000000000000002E-2</v>
      </c>
      <c r="M48" s="131"/>
      <c r="N48" s="129"/>
    </row>
    <row r="49" spans="4:14" ht="11.85" customHeight="1">
      <c r="E49" s="144" t="s">
        <v>192</v>
      </c>
      <c r="F49" s="140" t="s">
        <v>5</v>
      </c>
      <c r="G49" s="116">
        <f t="shared" si="7"/>
        <v>4</v>
      </c>
      <c r="H49" s="131" t="s">
        <v>472</v>
      </c>
      <c r="I49" s="132">
        <v>1.1250000000000001E-2</v>
      </c>
      <c r="J49" s="134">
        <f t="shared" si="8"/>
        <v>0.1125</v>
      </c>
      <c r="K49" s="134">
        <f>((IF(H49=$M$45,$N$45/COUNTIFS($H$45:$H$51,H49),IF(H49=$M$46,$N$46/COUNTIFS($H$45:$H$51,H49),IF(H49=$M$47,$N$47/COUNTIFS($H$45:$H$51,H49),""/COUNTIFS($H$45:$H$51,H49))))))*IF(Formato!D97="Bueno",4/4,IF(Formato!D97="Deteriorado/Desgastado",3/4,IF(Formato!D97="Dañado",2/4,IF(Formato!D97="Insuficiente",1/4,0))))*$H$44</f>
        <v>1.1250000000000001E-2</v>
      </c>
      <c r="M49" s="131"/>
      <c r="N49" s="131"/>
    </row>
    <row r="50" spans="4:14" ht="11.85" customHeight="1">
      <c r="E50" s="112" t="s">
        <v>143</v>
      </c>
      <c r="F50" s="140" t="s">
        <v>5</v>
      </c>
      <c r="G50" s="116">
        <f t="shared" si="7"/>
        <v>4</v>
      </c>
      <c r="H50" s="131" t="s">
        <v>473</v>
      </c>
      <c r="I50" s="132">
        <v>3.4999999999999996E-2</v>
      </c>
      <c r="J50" s="134">
        <f t="shared" si="8"/>
        <v>0.35</v>
      </c>
      <c r="K50" s="134">
        <f>((IF(H50=$M$45,$N$45/COUNTIFS($H$45:$H$51,H50),IF(H50=$M$46,$N$46/COUNTIFS($H$45:$H$51,H50),IF(H50=$M$47,$N$47/COUNTIFS($H$45:$H$51,H50),""/COUNTIFS($H$45:$H$51,H50))))))*IF(Formato!D98="Bueno",4/4,IF(Formato!D98="Deteriorado/Desgastado",3/4,IF(Formato!D98="Dañado",2/4,IF(Formato!D98="Insuficiente",1/4,0))))*$H$44</f>
        <v>3.4999999999999996E-2</v>
      </c>
    </row>
    <row r="51" spans="4:14" ht="11.85" customHeight="1">
      <c r="E51" s="112" t="s">
        <v>484</v>
      </c>
      <c r="F51" s="140" t="s">
        <v>5</v>
      </c>
      <c r="G51" s="116">
        <f t="shared" si="7"/>
        <v>4</v>
      </c>
      <c r="H51" s="131" t="s">
        <v>474</v>
      </c>
      <c r="I51" s="132">
        <v>1.0000000000000002E-2</v>
      </c>
      <c r="J51" s="134">
        <f t="shared" si="8"/>
        <v>0.1</v>
      </c>
      <c r="K51" s="134">
        <f>((IF(H51=$M$45,$N$45/COUNTIFS($H$45:$H$51,H51),IF(H51=$M$46,$N$46/COUNTIFS($H$45:$H$51,H51),IF(H51=$M$47,$N$47/COUNTIFS($H$45:$H$51,H51),""/COUNTIFS($H$45:$H$51,H51))))))*IF(Formato!D99="Bueno",4/4,IF(Formato!D99="Deteriorado/Desgastado",3/4,IF(Formato!D99="Dañado",2/4,IF(Formato!D99="Insuficiente",1/4,0))))*$H$44</f>
        <v>1.0000000000000002E-2</v>
      </c>
    </row>
    <row r="52" spans="4:14" ht="11.85" customHeight="1">
      <c r="D52" s="114">
        <v>3</v>
      </c>
      <c r="E52" s="122" t="s">
        <v>195</v>
      </c>
      <c r="F52" s="123"/>
      <c r="G52" s="124">
        <f>+AVERAGE(G53:G60)/4</f>
        <v>1</v>
      </c>
      <c r="H52" s="125">
        <f>+G52*0.1</f>
        <v>0.1</v>
      </c>
      <c r="I52" s="142">
        <v>0.1</v>
      </c>
      <c r="J52" s="126">
        <f>SUM(J53:J62)</f>
        <v>1</v>
      </c>
      <c r="K52" s="127">
        <f>SUM(K53:K62)</f>
        <v>7.1071428571428577E-2</v>
      </c>
    </row>
    <row r="53" spans="4:14" ht="11.85" customHeight="1">
      <c r="E53" s="145" t="s">
        <v>509</v>
      </c>
      <c r="F53" s="140" t="s">
        <v>5</v>
      </c>
      <c r="G53" s="116">
        <f t="shared" ref="G53:G62" si="9">+VLOOKUP(F53,$A$9:$B$13,2,0)</f>
        <v>4</v>
      </c>
      <c r="H53" s="131" t="s">
        <v>474</v>
      </c>
      <c r="I53" s="132">
        <v>2.8571428571428576E-3</v>
      </c>
      <c r="J53" s="134">
        <f>((IF(H53=$M$45,$N$45/COUNTIFS($H$53:$H$62,H53),IF(H53=$M$46,$N$46/COUNTIFS($H$53:$H$62,H53),IF(H53=$M$47,$N$47/COUNTIFS($H$53:$H$62,H53),""/COUNTIFS($H$53:$H$62,H53))))))</f>
        <v>2.8571428571428574E-2</v>
      </c>
      <c r="K53" s="134">
        <f>((IF(H53=$M$45,$N$45/COUNTIFS($H$53:$H$62,H53),IF(H53=$M$46,$N$46/COUNTIFS($H$53:$H$62,H53),IF(H53=$M$47,$N$47/COUNTIFS($H$53:$H$62,H53),""/COUNTIFS($H$53:$H$62,H53))))))*IF(Formato!D103="Bueno",4/4,IF(Formato!D103="Deteriorado/Desgastado",3/4,IF(Formato!D103="Dañado",2/4,IF(Formato!D103="Insuficiente",1/4,0))))*$H$52</f>
        <v>0</v>
      </c>
    </row>
    <row r="54" spans="4:14" ht="11.85" customHeight="1">
      <c r="E54" s="145" t="s">
        <v>197</v>
      </c>
      <c r="F54" s="140" t="s">
        <v>5</v>
      </c>
      <c r="G54" s="116">
        <f t="shared" si="9"/>
        <v>4</v>
      </c>
      <c r="H54" s="131" t="s">
        <v>472</v>
      </c>
      <c r="I54" s="132">
        <v>2.2500000000000003E-2</v>
      </c>
      <c r="J54" s="134">
        <f t="shared" ref="J54:J62" si="10">((IF(H54=$M$45,$N$45/COUNTIFS($H$53:$H$62,H54),IF(H54=$M$46,$N$46/COUNTIFS($H$53:$H$62,H54),IF(H54=$M$47,$N$47/COUNTIFS($H$53:$H$62,H54),""/COUNTIFS($H$53:$H$62,H54))))))</f>
        <v>0.22500000000000001</v>
      </c>
      <c r="K54" s="134">
        <f>((IF(H54=$M$45,$N$45/COUNTIFS($H$53:$H$62,H54),IF(H54=$M$46,$N$46/COUNTIFS($H$53:$H$62,H54),IF(H54=$M$47,$N$47/COUNTIFS($H$53:$H$62,H54),""/COUNTIFS($H$53:$H$62,H54))))))*IF(Formato!D104="Bueno",4/4,IF(Formato!D104="Deteriorado/Desgastado",3/4,IF(Formato!D104="Dañado",2/4,IF(Formato!D104="Insuficiente",1/4,0))))*$H$52</f>
        <v>2.2500000000000003E-2</v>
      </c>
    </row>
    <row r="55" spans="4:14" ht="11.85" customHeight="1">
      <c r="E55" s="145" t="s">
        <v>196</v>
      </c>
      <c r="F55" s="140" t="s">
        <v>5</v>
      </c>
      <c r="G55" s="116">
        <f t="shared" si="9"/>
        <v>4</v>
      </c>
      <c r="H55" s="131" t="s">
        <v>472</v>
      </c>
      <c r="I55" s="132">
        <v>2.2500000000000003E-2</v>
      </c>
      <c r="J55" s="134">
        <f t="shared" si="10"/>
        <v>0.22500000000000001</v>
      </c>
      <c r="K55" s="134">
        <f>((IF(H55=$M$45,$N$45/COUNTIFS($H$53:$H$62,H55),IF(H55=$M$46,$N$46/COUNTIFS($H$53:$H$62,H55),IF(H55=$M$47,$N$47/COUNTIFS($H$53:$H$62,H55),""/COUNTIFS($H$53:$H$62,H55))))))*IF(Formato!D105="Bueno",4/4,IF(Formato!D105="Deteriorado/Desgastado",3/4,IF(Formato!D105="Dañado",2/4,IF(Formato!D105="Insuficiente",1/4,0))))*$H$52</f>
        <v>0</v>
      </c>
    </row>
    <row r="56" spans="4:14" ht="11.85" customHeight="1">
      <c r="E56" s="145" t="s">
        <v>187</v>
      </c>
      <c r="F56" s="140" t="s">
        <v>5</v>
      </c>
      <c r="G56" s="116">
        <f t="shared" si="9"/>
        <v>4</v>
      </c>
      <c r="H56" s="131" t="s">
        <v>474</v>
      </c>
      <c r="I56" s="132">
        <v>2.8571428571428576E-3</v>
      </c>
      <c r="J56" s="134">
        <f t="shared" si="10"/>
        <v>2.8571428571428574E-2</v>
      </c>
      <c r="K56" s="134">
        <f>((IF(H56=$M$45,$N$45/COUNTIFS($H$53:$H$62,H56),IF(H56=$M$46,$N$46/COUNTIFS($H$53:$H$62,H56),IF(H56=$M$47,$N$47/COUNTIFS($H$53:$H$62,H56),""/COUNTIFS($H$53:$H$62,H56))))))*IF(Formato!D106="Bueno",4/4,IF(Formato!D106="Deteriorado/Desgastado",3/4,IF(Formato!D106="Dañado",2/4,IF(Formato!D106="Insuficiente",1/4,0))))*$H$52</f>
        <v>2.8571428571428576E-3</v>
      </c>
    </row>
    <row r="57" spans="4:14" ht="11.85" customHeight="1">
      <c r="E57" s="145" t="s">
        <v>192</v>
      </c>
      <c r="F57" s="140" t="s">
        <v>5</v>
      </c>
      <c r="G57" s="116">
        <f t="shared" si="9"/>
        <v>4</v>
      </c>
      <c r="H57" s="131" t="s">
        <v>474</v>
      </c>
      <c r="I57" s="132">
        <v>2.8571428571428576E-3</v>
      </c>
      <c r="J57" s="134">
        <f t="shared" si="10"/>
        <v>2.8571428571428574E-2</v>
      </c>
      <c r="K57" s="134">
        <f>((IF(H57=$M$45,$N$45/COUNTIFS($H$53:$H$62,H57),IF(H57=$M$46,$N$46/COUNTIFS($H$53:$H$62,H57),IF(H57=$M$47,$N$47/COUNTIFS($H$53:$H$62,H57),""/COUNTIFS($H$53:$H$62,H57))))))*IF(Formato!D107="Bueno",4/4,IF(Formato!D107="Deteriorado/Desgastado",3/4,IF(Formato!D107="Dañado",2/4,IF(Formato!D107="Insuficiente",1/4,0))))*$H$52</f>
        <v>2.142857142857143E-3</v>
      </c>
    </row>
    <row r="58" spans="4:14" ht="11.85" customHeight="1">
      <c r="E58" s="145" t="s">
        <v>213</v>
      </c>
      <c r="F58" s="140" t="s">
        <v>5</v>
      </c>
      <c r="G58" s="116">
        <f t="shared" si="9"/>
        <v>4</v>
      </c>
      <c r="H58" s="131" t="s">
        <v>474</v>
      </c>
      <c r="I58" s="132">
        <v>2.8571428571428576E-3</v>
      </c>
      <c r="J58" s="134">
        <f t="shared" si="10"/>
        <v>2.8571428571428574E-2</v>
      </c>
      <c r="K58" s="134">
        <f>((IF(H58=$M$45,$N$45/COUNTIFS($H$53:$H$62,H58),IF(H58=$M$46,$N$46/COUNTIFS($H$53:$H$62,H58),IF(H58=$M$47,$N$47/COUNTIFS($H$53:$H$62,H58),""/COUNTIFS($H$53:$H$62,H58))))))*IF(Formato!D108="Bueno",4/4,IF(Formato!D108="Deteriorado/Desgastado",3/4,IF(Formato!D108="Dañado",2/4,IF(Formato!D108="Insuficiente",1/4,0))))*$H$52</f>
        <v>2.8571428571428576E-3</v>
      </c>
    </row>
    <row r="59" spans="4:14" ht="11.85" customHeight="1">
      <c r="E59" s="145" t="s">
        <v>182</v>
      </c>
      <c r="F59" s="140" t="s">
        <v>5</v>
      </c>
      <c r="G59" s="116">
        <f t="shared" si="9"/>
        <v>4</v>
      </c>
      <c r="H59" s="131" t="s">
        <v>474</v>
      </c>
      <c r="I59" s="132">
        <v>2.8571428571428576E-3</v>
      </c>
      <c r="J59" s="134">
        <f t="shared" si="10"/>
        <v>2.8571428571428574E-2</v>
      </c>
      <c r="K59" s="134">
        <f>((IF(H59=$M$45,$N$45/COUNTIFS($H$53:$H$62,H59),IF(H59=$M$46,$N$46/COUNTIFS($H$53:$H$62,H59),IF(H59=$M$47,$N$47/COUNTIFS($H$53:$H$62,H59),""/COUNTIFS($H$53:$H$62,H59))))))*IF(Formato!D109="Bueno",4/4,IF(Formato!D109="Deteriorado/Desgastado",3/4,IF(Formato!D109="Dañado",2/4,IF(Formato!D109="Insuficiente",1/4,0))))*$H$52</f>
        <v>2.8571428571428576E-3</v>
      </c>
    </row>
    <row r="60" spans="4:14" ht="11.85" customHeight="1">
      <c r="E60" s="145" t="s">
        <v>78</v>
      </c>
      <c r="F60" s="140" t="s">
        <v>5</v>
      </c>
      <c r="G60" s="116">
        <f t="shared" si="9"/>
        <v>4</v>
      </c>
      <c r="H60" s="131" t="s">
        <v>474</v>
      </c>
      <c r="I60" s="132">
        <v>2.8571428571428576E-3</v>
      </c>
      <c r="J60" s="134">
        <f t="shared" si="10"/>
        <v>2.8571428571428574E-2</v>
      </c>
      <c r="K60" s="134">
        <f>((IF(H60=$M$45,$N$45/COUNTIFS($H$53:$H$62,H60),IF(H60=$M$46,$N$46/COUNTIFS($H$53:$H$62,H60),IF(H60=$M$47,$N$47/COUNTIFS($H$53:$H$62,H60),""/COUNTIFS($H$53:$H$62,H60))))))*IF(Formato!D110="Bueno",4/4,IF(Formato!D110="Deteriorado/Desgastado",3/4,IF(Formato!D110="Dañado",2/4,IF(Formato!D110="Insuficiente",1/4,0))))*$H$52</f>
        <v>0</v>
      </c>
    </row>
    <row r="61" spans="4:14" ht="11.85" customHeight="1">
      <c r="E61" s="145" t="s">
        <v>143</v>
      </c>
      <c r="F61" s="140" t="s">
        <v>5</v>
      </c>
      <c r="G61" s="116">
        <f t="shared" si="9"/>
        <v>4</v>
      </c>
      <c r="H61" s="131" t="s">
        <v>473</v>
      </c>
      <c r="I61" s="132">
        <v>3.4999999999999996E-2</v>
      </c>
      <c r="J61" s="134">
        <f t="shared" si="10"/>
        <v>0.35</v>
      </c>
      <c r="K61" s="134">
        <f>((IF(H61=$M$45,$N$45/COUNTIFS($H$53:$H$62,H61),IF(H61=$M$46,$N$46/COUNTIFS($H$53:$H$62,H61),IF(H61=$M$47,$N$47/COUNTIFS($H$53:$H$62,H61),""/COUNTIFS($H$53:$H$62,H61))))))*IF(Formato!D111="Bueno",4/4,IF(Formato!D111="Deteriorado/Desgastado",3/4,IF(Formato!D111="Dañado",2/4,IF(Formato!D111="Insuficiente",1/4,0))))*$H$52</f>
        <v>3.4999999999999996E-2</v>
      </c>
    </row>
    <row r="62" spans="4:14" ht="11.85" customHeight="1">
      <c r="E62" s="145" t="s">
        <v>484</v>
      </c>
      <c r="F62" s="140" t="s">
        <v>5</v>
      </c>
      <c r="G62" s="116">
        <f t="shared" si="9"/>
        <v>4</v>
      </c>
      <c r="H62" s="131" t="s">
        <v>474</v>
      </c>
      <c r="I62" s="132">
        <v>2.8571428571428576E-3</v>
      </c>
      <c r="J62" s="134">
        <f t="shared" si="10"/>
        <v>2.8571428571428574E-2</v>
      </c>
      <c r="K62" s="134">
        <f>((IF(H62=$M$45,$N$45/COUNTIFS($H$53:$H$62,H62),IF(H62=$M$46,$N$46/COUNTIFS($H$53:$H$62,H62),IF(H62=$M$47,$N$47/COUNTIFS($H$53:$H$62,H62),""/COUNTIFS($H$53:$H$62,H62))))))*IF(Formato!D112="Bueno",4/4,IF(Formato!D112="Deteriorado/Desgastado",3/4,IF(Formato!D112="Dañado",2/4,IF(Formato!D112="Insuficiente",1/4,0))))*$H$52</f>
        <v>2.8571428571428576E-3</v>
      </c>
    </row>
    <row r="63" spans="4:14" ht="11.85" customHeight="1">
      <c r="D63" s="114">
        <v>4</v>
      </c>
      <c r="E63" s="122" t="s">
        <v>129</v>
      </c>
      <c r="F63" s="123"/>
      <c r="G63" s="124">
        <f>+AVERAGE(G64:G88)/4</f>
        <v>1</v>
      </c>
      <c r="H63" s="125">
        <f>+G63*0.1</f>
        <v>0.1</v>
      </c>
      <c r="I63" s="142">
        <v>0.10000000000000002</v>
      </c>
      <c r="J63" s="126">
        <f>SUM(J64:J91)</f>
        <v>1.0000000000000007</v>
      </c>
      <c r="K63" s="127">
        <f>SUM(K64:K91)</f>
        <v>7.0294117647058826E-2</v>
      </c>
    </row>
    <row r="64" spans="4:14" ht="11.85" customHeight="1">
      <c r="E64" s="145" t="s">
        <v>170</v>
      </c>
      <c r="F64" s="140" t="s">
        <v>5</v>
      </c>
      <c r="G64" s="116">
        <f t="shared" ref="G64:G75" si="11">+VLOOKUP(F64,$A$9:$B$13,2,0)</f>
        <v>4</v>
      </c>
      <c r="H64" s="131" t="s">
        <v>474</v>
      </c>
      <c r="I64" s="132">
        <v>2.2222222222222222E-3</v>
      </c>
      <c r="J64" s="134">
        <f>((IF(H64=$M$45,$N$45/COUNTIFS($H$64:$H$91,H64),IF(H64=$M$46,$N$46/COUNTIFS($H$64:$H$91,H64),IF(H64=$M$47,$N$47/COUNTIFS($H$64:$H$91,H64),""/COUNTIFS($H$64:$H$91,H64))))))</f>
        <v>2.2222222222222223E-2</v>
      </c>
      <c r="K64" s="134">
        <f>((IF(H64=$M$45,$N$45/COUNTIFS($H$64:$H$91,H64),IF(H64=$M$46,$N$46/COUNTIFS($H$64:$H$91,H64),IF(H64=$M$47,$N$47/COUNTIFS($H$64:$H$91,H64),""/COUNTIFS($H$64:$H$91,H64))))))*IF(Formato!D116="Bueno",4/4,IF(Formato!D116="Deteriorado/Desgastado",3/4,IF(Formato!D116="Dañado",2/4,IF(Formato!D116="Insuficiente",1/4,0))))*$H$63</f>
        <v>1.6666666666666668E-3</v>
      </c>
    </row>
    <row r="65" spans="5:21" s="113" customFormat="1" ht="11.85" customHeight="1">
      <c r="E65" s="145" t="s">
        <v>178</v>
      </c>
      <c r="F65" s="140" t="s">
        <v>5</v>
      </c>
      <c r="G65" s="116">
        <f t="shared" si="11"/>
        <v>4</v>
      </c>
      <c r="H65" s="131" t="s">
        <v>474</v>
      </c>
      <c r="I65" s="132">
        <v>2.2222222222222222E-3</v>
      </c>
      <c r="J65" s="134">
        <f t="shared" ref="J65:J75" si="12">((IF(H65=$M$45,$N$45/COUNTIFS($H$64:$H$91,H65),IF(H65=$M$46,$N$46/COUNTIFS($H$64:$H$91,H65),IF(H65=$M$47,$N$47/COUNTIFS($H$64:$H$91,H65),""/COUNTIFS($H$64:$H$91,H65))))))</f>
        <v>2.2222222222222223E-2</v>
      </c>
      <c r="K65" s="134">
        <f>((IF(H65=$M$45,$N$45/COUNTIFS($H$64:$H$91,H65),IF(H65=$M$46,$N$46/COUNTIFS($H$64:$H$91,H65),IF(H65=$M$47,$N$47/COUNTIFS($H$64:$H$91,H65),""/COUNTIFS($H$64:$H$91,H65))))))*IF(Formato!D117="Bueno",4/4,IF(Formato!D117="Deteriorado/Desgastado",3/4,IF(Formato!D117="Dañado",2/4,IF(Formato!D117="Insuficiente",1/4,0))))*$H$63</f>
        <v>2.2222222222222222E-3</v>
      </c>
      <c r="U65" s="146"/>
    </row>
    <row r="66" spans="5:21" s="113" customFormat="1" ht="11.85" customHeight="1">
      <c r="E66" s="145" t="s">
        <v>181</v>
      </c>
      <c r="F66" s="140" t="s">
        <v>5</v>
      </c>
      <c r="G66" s="116">
        <f t="shared" si="11"/>
        <v>4</v>
      </c>
      <c r="H66" s="131" t="s">
        <v>474</v>
      </c>
      <c r="I66" s="132">
        <v>2.2222222222222222E-3</v>
      </c>
      <c r="J66" s="134">
        <f t="shared" si="12"/>
        <v>2.2222222222222223E-2</v>
      </c>
      <c r="K66" s="134">
        <f>((IF(H66=$M$45,$N$45/COUNTIFS($H$64:$H$91,H66),IF(H66=$M$46,$N$46/COUNTIFS($H$64:$H$91,H66),IF(H66=$M$47,$N$47/COUNTIFS($H$64:$H$91,H66),""/COUNTIFS($H$64:$H$91,H66))))))*IF(Formato!D118="Bueno",4/4,IF(Formato!D118="Deteriorado/Desgastado",3/4,IF(Formato!D118="Dañado",2/4,IF(Formato!D118="Insuficiente",1/4,0))))*$H$63</f>
        <v>0</v>
      </c>
      <c r="U66" s="146"/>
    </row>
    <row r="67" spans="5:21" s="113" customFormat="1" ht="11.85" customHeight="1">
      <c r="E67" s="145" t="s">
        <v>182</v>
      </c>
      <c r="F67" s="140" t="s">
        <v>5</v>
      </c>
      <c r="G67" s="116">
        <f t="shared" si="11"/>
        <v>4</v>
      </c>
      <c r="H67" s="131" t="s">
        <v>474</v>
      </c>
      <c r="I67" s="132">
        <v>2.2222222222222222E-3</v>
      </c>
      <c r="J67" s="134">
        <f t="shared" si="12"/>
        <v>2.2222222222222223E-2</v>
      </c>
      <c r="K67" s="134">
        <f>((IF(H67=$M$45,$N$45/COUNTIFS($H$64:$H$91,H67),IF(H67=$M$46,$N$46/COUNTIFS($H$64:$H$91,H67),IF(H67=$M$47,$N$47/COUNTIFS($H$64:$H$91,H67),""/COUNTIFS($H$64:$H$91,H67))))))*IF(Formato!D119="Bueno",4/4,IF(Formato!D119="Deteriorado/Desgastado",3/4,IF(Formato!D119="Dañado",2/4,IF(Formato!D119="Insuficiente",1/4,0))))*$H$63</f>
        <v>0</v>
      </c>
      <c r="U67" s="146"/>
    </row>
    <row r="68" spans="5:21" s="113" customFormat="1" ht="11.85" customHeight="1">
      <c r="E68" s="145" t="s">
        <v>187</v>
      </c>
      <c r="F68" s="140" t="s">
        <v>5</v>
      </c>
      <c r="G68" s="116">
        <f t="shared" si="11"/>
        <v>4</v>
      </c>
      <c r="H68" s="131" t="s">
        <v>474</v>
      </c>
      <c r="I68" s="132">
        <v>2.2222222222222222E-3</v>
      </c>
      <c r="J68" s="134">
        <f t="shared" si="12"/>
        <v>2.2222222222222223E-2</v>
      </c>
      <c r="K68" s="134">
        <f>((IF(H68=$M$45,$N$45/COUNTIFS($H$64:$H$91,H68),IF(H68=$M$46,$N$46/COUNTIFS($H$64:$H$91,H68),IF(H68=$M$47,$N$47/COUNTIFS($H$64:$H$91,H68),""/COUNTIFS($H$64:$H$91,H68))))))*IF(Formato!D120="Bueno",4/4,IF(Formato!D120="Deteriorado/Desgastado",3/4,IF(Formato!D120="Dañado",2/4,IF(Formato!D120="Insuficiente",1/4,0))))*$H$63</f>
        <v>2.2222222222222222E-3</v>
      </c>
      <c r="U68" s="146"/>
    </row>
    <row r="69" spans="5:21" s="113" customFormat="1" ht="11.85" customHeight="1">
      <c r="E69" s="145" t="s">
        <v>192</v>
      </c>
      <c r="F69" s="140" t="s">
        <v>5</v>
      </c>
      <c r="G69" s="116">
        <f t="shared" si="11"/>
        <v>4</v>
      </c>
      <c r="H69" s="131" t="s">
        <v>474</v>
      </c>
      <c r="I69" s="132">
        <v>2.2222222222222222E-3</v>
      </c>
      <c r="J69" s="134">
        <f t="shared" si="12"/>
        <v>2.2222222222222223E-2</v>
      </c>
      <c r="K69" s="134">
        <f>((IF(H69=$M$45,$N$45/COUNTIFS($H$64:$H$91,H69),IF(H69=$M$46,$N$46/COUNTIFS($H$64:$H$91,H69),IF(H69=$M$47,$N$47/COUNTIFS($H$64:$H$91,H69),""/COUNTIFS($H$64:$H$91,H69))))))*IF(Formato!D121="Bueno",4/4,IF(Formato!D121="Deteriorado/Desgastado",3/4,IF(Formato!D121="Dañado",2/4,IF(Formato!D121="Insuficiente",1/4,0))))*$H$63</f>
        <v>2.2222222222222222E-3</v>
      </c>
      <c r="U69" s="146"/>
    </row>
    <row r="70" spans="5:21" s="113" customFormat="1" ht="11.85" customHeight="1">
      <c r="E70" s="145" t="s">
        <v>143</v>
      </c>
      <c r="F70" s="140" t="s">
        <v>5</v>
      </c>
      <c r="G70" s="116">
        <f t="shared" si="11"/>
        <v>4</v>
      </c>
      <c r="H70" s="131" t="s">
        <v>473</v>
      </c>
      <c r="I70" s="132">
        <v>2.0588235294117649E-3</v>
      </c>
      <c r="J70" s="134">
        <f t="shared" si="12"/>
        <v>2.0588235294117647E-2</v>
      </c>
      <c r="K70" s="134">
        <f>((IF(H70=$M$45,$N$45/COUNTIFS($H$64:$H$91,H70),IF(H70=$M$46,$N$46/COUNTIFS($H$64:$H$91,H70),IF(H70=$M$47,$N$47/COUNTIFS($H$64:$H$91,H70),""/COUNTIFS($H$64:$H$91,H70))))))*IF(Formato!D122="Bueno",4/4,IF(Formato!D122="Deteriorado/Desgastado",3/4,IF(Formato!D122="Dañado",2/4,IF(Formato!D122="Insuficiente",1/4,0))))*$H$63</f>
        <v>0</v>
      </c>
      <c r="U70" s="146"/>
    </row>
    <row r="71" spans="5:21" s="113" customFormat="1" ht="11.85" customHeight="1">
      <c r="E71" s="145" t="s">
        <v>209</v>
      </c>
      <c r="F71" s="140" t="s">
        <v>5</v>
      </c>
      <c r="G71" s="116">
        <f t="shared" si="11"/>
        <v>4</v>
      </c>
      <c r="H71" s="131" t="s">
        <v>472</v>
      </c>
      <c r="I71" s="132">
        <v>4.5000000000000005E-2</v>
      </c>
      <c r="J71" s="134">
        <f t="shared" si="12"/>
        <v>0.45</v>
      </c>
      <c r="K71" s="134">
        <f>((IF(H71=$M$45,$N$45/COUNTIFS($H$64:$H$91,H71),IF(H71=$M$46,$N$46/COUNTIFS($H$64:$H$91,H71),IF(H71=$M$47,$N$47/COUNTIFS($H$64:$H$91,H71),""/COUNTIFS($H$64:$H$91,H71))))))*IF(Formato!D123="Bueno",4/4,IF(Formato!D123="Deteriorado/Desgastado",3/4,IF(Formato!D123="Dañado",2/4,IF(Formato!D123="Insuficiente",1/4,0))))*$H$63</f>
        <v>4.5000000000000005E-2</v>
      </c>
      <c r="U71" s="146"/>
    </row>
    <row r="72" spans="5:21" s="113" customFormat="1" ht="11.85" customHeight="1">
      <c r="E72" s="145" t="s">
        <v>356</v>
      </c>
      <c r="F72" s="140" t="s">
        <v>5</v>
      </c>
      <c r="G72" s="116">
        <f t="shared" si="11"/>
        <v>4</v>
      </c>
      <c r="H72" s="131" t="s">
        <v>474</v>
      </c>
      <c r="I72" s="132">
        <v>2.2222222222222222E-3</v>
      </c>
      <c r="J72" s="134">
        <f t="shared" si="12"/>
        <v>2.2222222222222223E-2</v>
      </c>
      <c r="K72" s="134">
        <f>((IF(H72=$M$45,$N$45/COUNTIFS($H$64:$H$91,H72),IF(H72=$M$46,$N$46/COUNTIFS($H$64:$H$91,H72),IF(H72=$M$47,$N$47/COUNTIFS($H$64:$H$91,H72),""/COUNTIFS($H$64:$H$91,H72))))))*IF(Formato!D124="Bueno",4/4,IF(Formato!D124="Deteriorado/Desgastado",3/4,IF(Formato!D124="Dañado",2/4,IF(Formato!D124="Insuficiente",1/4,0))))*$H$63</f>
        <v>2.2222222222222222E-3</v>
      </c>
      <c r="U72" s="146"/>
    </row>
    <row r="73" spans="5:21" s="113" customFormat="1" ht="11.85" customHeight="1">
      <c r="E73" s="145" t="s">
        <v>211</v>
      </c>
      <c r="F73" s="140" t="s">
        <v>5</v>
      </c>
      <c r="G73" s="116">
        <f t="shared" si="11"/>
        <v>4</v>
      </c>
      <c r="H73" s="131" t="s">
        <v>474</v>
      </c>
      <c r="I73" s="132">
        <v>2.2222222222222222E-3</v>
      </c>
      <c r="J73" s="134">
        <f t="shared" si="12"/>
        <v>2.2222222222222223E-2</v>
      </c>
      <c r="K73" s="134">
        <f>((IF(H73=$M$45,$N$45/COUNTIFS($H$64:$H$91,H73),IF(H73=$M$46,$N$46/COUNTIFS($H$64:$H$91,H73),IF(H73=$M$47,$N$47/COUNTIFS($H$64:$H$91,H73),""/COUNTIFS($H$64:$H$91,H73))))))*IF(Formato!D125="Bueno",4/4,IF(Formato!D125="Deteriorado/Desgastado",3/4,IF(Formato!D125="Dañado",2/4,IF(Formato!D125="Insuficiente",1/4,0))))*$H$63</f>
        <v>2.2222222222222222E-3</v>
      </c>
      <c r="U73" s="146"/>
    </row>
    <row r="74" spans="5:21" s="113" customFormat="1" ht="11.85" customHeight="1">
      <c r="E74" s="145" t="s">
        <v>212</v>
      </c>
      <c r="F74" s="140" t="s">
        <v>5</v>
      </c>
      <c r="G74" s="116">
        <f t="shared" si="11"/>
        <v>4</v>
      </c>
      <c r="H74" s="131" t="s">
        <v>474</v>
      </c>
      <c r="I74" s="132">
        <v>2.2222222222222222E-3</v>
      </c>
      <c r="J74" s="134">
        <f t="shared" si="12"/>
        <v>2.2222222222222223E-2</v>
      </c>
      <c r="K74" s="134">
        <f>((IF(H74=$M$45,$N$45/COUNTIFS($H$64:$H$91,H74),IF(H74=$M$46,$N$46/COUNTIFS($H$64:$H$91,H74),IF(H74=$M$47,$N$47/COUNTIFS($H$64:$H$91,H74),""/COUNTIFS($H$64:$H$91,H74))))))*IF(Formato!D126="Bueno",4/4,IF(Formato!D126="Deteriorado/Desgastado",3/4,IF(Formato!D126="Dañado",2/4,IF(Formato!D126="Insuficiente",1/4,0))))*$H$63</f>
        <v>2.2222222222222222E-3</v>
      </c>
      <c r="U74" s="146"/>
    </row>
    <row r="75" spans="5:21" s="113" customFormat="1" ht="11.85" customHeight="1">
      <c r="E75" s="145" t="s">
        <v>484</v>
      </c>
      <c r="F75" s="140" t="s">
        <v>5</v>
      </c>
      <c r="G75" s="116">
        <f t="shared" si="11"/>
        <v>4</v>
      </c>
      <c r="H75" s="131" t="s">
        <v>473</v>
      </c>
      <c r="I75" s="132">
        <v>2.0588235294117649E-3</v>
      </c>
      <c r="J75" s="134">
        <f t="shared" si="12"/>
        <v>2.0588235294117647E-2</v>
      </c>
      <c r="K75" s="134">
        <f>((IF(H75=$M$45,$N$45/COUNTIFS($H$64:$H$91,H75),IF(H75=$M$46,$N$46/COUNTIFS($H$64:$H$91,H75),IF(H75=$M$47,$N$47/COUNTIFS($H$64:$H$91,H75),""/COUNTIFS($H$64:$H$91,H75))))))*IF(Formato!D127="Bueno",4/4,IF(Formato!D127="Deteriorado/Desgastado",3/4,IF(Formato!D127="Dañado",2/4,IF(Formato!D127="Insuficiente",1/4,0))))*$H$63</f>
        <v>2.0588235294117649E-3</v>
      </c>
      <c r="U75" s="146"/>
    </row>
    <row r="76" spans="5:21" s="113" customFormat="1" ht="11.85" customHeight="1">
      <c r="E76" s="130" t="s">
        <v>208</v>
      </c>
      <c r="F76" s="115"/>
      <c r="G76" s="116"/>
      <c r="H76" s="138"/>
      <c r="I76" s="139"/>
      <c r="J76" s="134"/>
      <c r="K76" s="134"/>
      <c r="U76" s="146"/>
    </row>
    <row r="77" spans="5:21" s="113" customFormat="1" ht="11.85" customHeight="1">
      <c r="E77" s="113" t="s">
        <v>130</v>
      </c>
      <c r="F77" s="140" t="s">
        <v>5</v>
      </c>
      <c r="G77" s="116">
        <f t="shared" ref="G77:G91" si="13">+VLOOKUP(F77,$A$9:$B$13,2,0)</f>
        <v>4</v>
      </c>
      <c r="H77" s="131" t="s">
        <v>473</v>
      </c>
      <c r="I77" s="132">
        <v>2.0588235294117649E-3</v>
      </c>
      <c r="J77" s="134">
        <f t="shared" ref="J77:J91" si="14">((IF(H77=$M$45,$N$45/COUNTIFS($H$64:$H$91,H77),IF(H77=$M$46,$N$46/COUNTIFS($H$64:$H$91,H77),IF(H77=$M$47,$N$47/COUNTIFS($H$64:$H$91,H77),""/COUNTIFS($H$64:$H$91,H77))))))</f>
        <v>2.0588235294117647E-2</v>
      </c>
      <c r="K77" s="134">
        <f>((IF(H77=$M$45,$N$45/COUNTIFS($H$64:$H$91,H77),IF(H77=$M$46,$N$46/COUNTIFS($H$64:$H$91,H77),IF(H77=$M$47,$N$47/COUNTIFS($H$64:$H$91,H77),""/COUNTIFS($H$64:$H$91,H77))))))*IF(Formato!I131="Bueno",4/4,IF(Formato!I131="Deteriorado/Desgastado",3/4,IF(Formato!I131="Dañado",2/4,IF(Formato!I131="Insuficiente",1/4,0))))*$H$63</f>
        <v>2.0588235294117649E-3</v>
      </c>
      <c r="U77" s="146"/>
    </row>
    <row r="78" spans="5:21" s="113" customFormat="1" ht="11.85" customHeight="1">
      <c r="E78" s="113" t="s">
        <v>133</v>
      </c>
      <c r="F78" s="140" t="s">
        <v>5</v>
      </c>
      <c r="G78" s="116">
        <f t="shared" si="13"/>
        <v>4</v>
      </c>
      <c r="H78" s="131" t="s">
        <v>473</v>
      </c>
      <c r="I78" s="132">
        <v>2.0588235294117649E-3</v>
      </c>
      <c r="J78" s="134">
        <f t="shared" si="14"/>
        <v>2.0588235294117647E-2</v>
      </c>
      <c r="K78" s="134">
        <f>((IF(H78=$M$45,$N$45/COUNTIFS($H$64:$H$91,H78),IF(H78=$M$46,$N$46/COUNTIFS($H$64:$H$91,H78),IF(H78=$M$47,$N$47/COUNTIFS($H$64:$H$91,H78),""/COUNTIFS($H$64:$H$91,H78))))))*IF(Formato!I132="Bueno",4/4,IF(Formato!I132="Deteriorado/Desgastado",3/4,IF(Formato!I132="Dañado",2/4,IF(Formato!I132="Insuficiente",1/4,0))))*$H$63</f>
        <v>2.0588235294117649E-3</v>
      </c>
      <c r="U78" s="146"/>
    </row>
    <row r="79" spans="5:21" s="113" customFormat="1" ht="11.85" customHeight="1">
      <c r="E79" s="113" t="s">
        <v>348</v>
      </c>
      <c r="F79" s="140" t="s">
        <v>5</v>
      </c>
      <c r="G79" s="116">
        <f t="shared" si="13"/>
        <v>4</v>
      </c>
      <c r="H79" s="131" t="s">
        <v>473</v>
      </c>
      <c r="I79" s="132">
        <v>2.0588235294117649E-3</v>
      </c>
      <c r="J79" s="134">
        <f t="shared" si="14"/>
        <v>2.0588235294117647E-2</v>
      </c>
      <c r="K79" s="134">
        <f>((IF(H79=$M$45,$N$45/COUNTIFS($H$64:$H$91,H79),IF(H79=$M$46,$N$46/COUNTIFS($H$64:$H$91,H79),IF(H79=$M$47,$N$47/COUNTIFS($H$64:$H$91,H79),""/COUNTIFS($H$64:$H$91,H79))))))*IF(Formato!I133="Bueno",4/4,IF(Formato!I133="Deteriorado/Desgastado",3/4,IF(Formato!I133="Dañado",2/4,IF(Formato!I133="Insuficiente",1/4,0))))*$H$63</f>
        <v>2.0588235294117649E-3</v>
      </c>
      <c r="U79" s="146"/>
    </row>
    <row r="80" spans="5:21" s="113" customFormat="1" ht="11.85" customHeight="1">
      <c r="E80" s="113" t="s">
        <v>349</v>
      </c>
      <c r="F80" s="140" t="s">
        <v>5</v>
      </c>
      <c r="G80" s="116">
        <f t="shared" si="13"/>
        <v>4</v>
      </c>
      <c r="H80" s="131" t="s">
        <v>473</v>
      </c>
      <c r="I80" s="132">
        <v>2.0588235294117649E-3</v>
      </c>
      <c r="J80" s="134">
        <f t="shared" si="14"/>
        <v>2.0588235294117647E-2</v>
      </c>
      <c r="K80" s="134">
        <f>((IF(H80=$M$45,$N$45/COUNTIFS($H$64:$H$91,H80),IF(H80=$M$46,$N$46/COUNTIFS($H$64:$H$91,H80),IF(H80=$M$47,$N$47/COUNTIFS($H$64:$H$91,H80),""/COUNTIFS($H$64:$H$91,H80))))))*IF(Formato!I134="Bueno",4/4,IF(Formato!I134="Deteriorado/Desgastado",3/4,IF(Formato!I134="Dañado",2/4,IF(Formato!I134="Insuficiente",1/4,0))))*$H$63</f>
        <v>0</v>
      </c>
      <c r="U80" s="146"/>
    </row>
    <row r="81" spans="4:21" ht="11.85" customHeight="1">
      <c r="E81" s="113" t="s">
        <v>135</v>
      </c>
      <c r="F81" s="140" t="s">
        <v>5</v>
      </c>
      <c r="G81" s="116">
        <f t="shared" si="13"/>
        <v>4</v>
      </c>
      <c r="H81" s="131" t="s">
        <v>473</v>
      </c>
      <c r="I81" s="132">
        <v>2.0588235294117649E-3</v>
      </c>
      <c r="J81" s="134">
        <f t="shared" si="14"/>
        <v>2.0588235294117647E-2</v>
      </c>
      <c r="K81" s="134">
        <f>((IF(H81=$M$45,$N$45/COUNTIFS($H$64:$H$91,H81),IF(H81=$M$46,$N$46/COUNTIFS($H$64:$H$91,H81),IF(H81=$M$47,$N$47/COUNTIFS($H$64:$H$91,H81),""/COUNTIFS($H$64:$H$91,H81))))))*IF(Formato!I135="Bueno",4/4,IF(Formato!I135="Deteriorado/Desgastado",3/4,IF(Formato!I135="Dañado",2/4,IF(Formato!I135="Insuficiente",1/4,0))))*$H$63</f>
        <v>0</v>
      </c>
      <c r="L81" s="113"/>
      <c r="Q81" s="113"/>
      <c r="U81" s="146"/>
    </row>
    <row r="82" spans="4:21" ht="11.85" customHeight="1">
      <c r="E82" s="113" t="s">
        <v>513</v>
      </c>
      <c r="F82" s="140" t="s">
        <v>5</v>
      </c>
      <c r="G82" s="116">
        <f t="shared" si="13"/>
        <v>4</v>
      </c>
      <c r="H82" s="131" t="s">
        <v>473</v>
      </c>
      <c r="I82" s="132">
        <v>2.0588235294117649E-3</v>
      </c>
      <c r="J82" s="134">
        <f t="shared" si="14"/>
        <v>2.0588235294117647E-2</v>
      </c>
      <c r="K82" s="134">
        <f>((IF(H82=$M$45,$N$45/COUNTIFS($H$64:$H$91,H82),IF(H82=$M$46,$N$46/COUNTIFS($H$64:$H$91,H82),IF(H82=$M$47,$N$47/COUNTIFS($H$64:$H$91,H82),""/COUNTIFS($H$64:$H$91,H82))))))*IF(Formato!I136="Bueno",4/4,IF(Formato!I136="Deteriorado/Desgastado",3/4,IF(Formato!I136="Dañado",2/4,IF(Formato!I136="Insuficiente",1/4,0))))*$H$63</f>
        <v>0</v>
      </c>
      <c r="L82" s="113"/>
      <c r="Q82" s="113"/>
      <c r="U82" s="146"/>
    </row>
    <row r="83" spans="4:21" ht="11.85" customHeight="1">
      <c r="E83" s="113" t="s">
        <v>514</v>
      </c>
      <c r="F83" s="140" t="s">
        <v>5</v>
      </c>
      <c r="G83" s="116">
        <f t="shared" si="13"/>
        <v>4</v>
      </c>
      <c r="H83" s="131" t="s">
        <v>473</v>
      </c>
      <c r="I83" s="132">
        <v>2.0588235294117649E-3</v>
      </c>
      <c r="J83" s="134">
        <f t="shared" si="14"/>
        <v>2.0588235294117647E-2</v>
      </c>
      <c r="K83" s="134">
        <f>((IF(H83=$M$45,$N$45/COUNTIFS($H$64:$H$91,H83),IF(H83=$M$46,$N$46/COUNTIFS($H$64:$H$91,H83),IF(H83=$M$47,$N$47/COUNTIFS($H$64:$H$91,H83),""/COUNTIFS($H$64:$H$91,H83))))))*IF(Formato!I137="Bueno",4/4,IF(Formato!I137="Deteriorado/Desgastado",3/4,IF(Formato!I137="Dañado",2/4,IF(Formato!I137="Insuficiente",1/4,0))))*$H$63</f>
        <v>0</v>
      </c>
      <c r="L83" s="113"/>
      <c r="Q83" s="113"/>
      <c r="U83" s="146"/>
    </row>
    <row r="84" spans="4:21" ht="11.85" customHeight="1">
      <c r="E84" s="113" t="s">
        <v>136</v>
      </c>
      <c r="F84" s="140" t="s">
        <v>5</v>
      </c>
      <c r="G84" s="116">
        <f t="shared" si="13"/>
        <v>4</v>
      </c>
      <c r="H84" s="131" t="s">
        <v>473</v>
      </c>
      <c r="I84" s="132">
        <v>2.0588235294117649E-3</v>
      </c>
      <c r="J84" s="134">
        <f t="shared" si="14"/>
        <v>2.0588235294117647E-2</v>
      </c>
      <c r="K84" s="134">
        <f>((IF(H84=$M$45,$N$45/COUNTIFS($H$64:$H$91,H84),IF(H84=$M$46,$N$46/COUNTIFS($H$64:$H$91,H84),IF(H84=$M$47,$N$47/COUNTIFS($H$64:$H$91,H84),""/COUNTIFS($H$64:$H$91,H84))))))*IF(Formato!I138="Bueno",4/4,IF(Formato!I138="Deteriorado/Desgastado",3/4,IF(Formato!I138="Dañado",2/4,IF(Formato!I138="Insuficiente",1/4,0))))*$H$63</f>
        <v>0</v>
      </c>
      <c r="L84" s="113"/>
      <c r="Q84" s="113"/>
      <c r="U84" s="146"/>
    </row>
    <row r="85" spans="4:21" ht="11.85" customHeight="1">
      <c r="E85" s="113" t="s">
        <v>137</v>
      </c>
      <c r="F85" s="140" t="s">
        <v>5</v>
      </c>
      <c r="G85" s="116">
        <f t="shared" si="13"/>
        <v>4</v>
      </c>
      <c r="H85" s="131" t="s">
        <v>473</v>
      </c>
      <c r="I85" s="132">
        <v>2.0588235294117649E-3</v>
      </c>
      <c r="J85" s="134">
        <f t="shared" si="14"/>
        <v>2.0588235294117647E-2</v>
      </c>
      <c r="K85" s="134">
        <f>((IF(H85=$M$45,$N$45/COUNTIFS($H$64:$H$91,H85),IF(H85=$M$46,$N$46/COUNTIFS($H$64:$H$91,H85),IF(H85=$M$47,$N$47/COUNTIFS($H$64:$H$91,H85),""/COUNTIFS($H$64:$H$91,H85))))))*IF(Formato!I139="Bueno",4/4,IF(Formato!I139="Deteriorado/Desgastado",3/4,IF(Formato!I139="Dañado",2/4,IF(Formato!I139="Insuficiente",1/4,0))))*$H$63</f>
        <v>0</v>
      </c>
      <c r="L85" s="113"/>
      <c r="Q85" s="113"/>
      <c r="U85" s="146"/>
    </row>
    <row r="86" spans="4:21" ht="11.85" customHeight="1">
      <c r="E86" s="113" t="s">
        <v>138</v>
      </c>
      <c r="F86" s="140" t="s">
        <v>5</v>
      </c>
      <c r="G86" s="116">
        <f t="shared" si="13"/>
        <v>4</v>
      </c>
      <c r="H86" s="131" t="s">
        <v>473</v>
      </c>
      <c r="I86" s="132">
        <v>2.0588235294117649E-3</v>
      </c>
      <c r="J86" s="134">
        <f t="shared" si="14"/>
        <v>2.0588235294117647E-2</v>
      </c>
      <c r="K86" s="134">
        <f>((IF(H86=$M$45,$N$45/COUNTIFS($H$64:$H$91,H86),IF(H86=$M$46,$N$46/COUNTIFS($H$64:$H$91,H86),IF(H86=$M$47,$N$47/COUNTIFS($H$64:$H$91,H86),""/COUNTIFS($H$64:$H$91,H86))))))*IF(Formato!I140="Bueno",4/4,IF(Formato!I140="Deteriorado/Desgastado",3/4,IF(Formato!I140="Dañado",2/4,IF(Formato!I140="Insuficiente",1/4,0))))*$H$63</f>
        <v>0</v>
      </c>
      <c r="L86" s="113"/>
      <c r="Q86" s="113"/>
      <c r="U86" s="146"/>
    </row>
    <row r="87" spans="4:21" ht="11.85" customHeight="1">
      <c r="E87" s="113" t="s">
        <v>139</v>
      </c>
      <c r="F87" s="140" t="s">
        <v>5</v>
      </c>
      <c r="G87" s="116">
        <f t="shared" si="13"/>
        <v>4</v>
      </c>
      <c r="H87" s="131" t="s">
        <v>473</v>
      </c>
      <c r="I87" s="132">
        <v>2.0588235294117649E-3</v>
      </c>
      <c r="J87" s="134">
        <f t="shared" si="14"/>
        <v>2.0588235294117647E-2</v>
      </c>
      <c r="K87" s="134">
        <f>((IF(H87=$M$45,$N$45/COUNTIFS($H$64:$H$91,H87),IF(H87=$M$46,$N$46/COUNTIFS($H$64:$H$91,H87),IF(H87=$M$47,$N$47/COUNTIFS($H$64:$H$91,H87),""/COUNTIFS($H$64:$H$91,H87))))))*IF(Formato!I141="Bueno",4/4,IF(Formato!I141="Deteriorado/Desgastado",3/4,IF(Formato!I141="Dañado",2/4,IF(Formato!I141="Insuficiente",1/4,0))))*$H$63</f>
        <v>0</v>
      </c>
      <c r="L87" s="113"/>
      <c r="Q87" s="113"/>
      <c r="U87" s="146"/>
    </row>
    <row r="88" spans="4:21" ht="11.85" customHeight="1">
      <c r="E88" s="147" t="s">
        <v>140</v>
      </c>
      <c r="F88" s="140" t="s">
        <v>5</v>
      </c>
      <c r="G88" s="116">
        <f t="shared" si="13"/>
        <v>4</v>
      </c>
      <c r="H88" s="131" t="s">
        <v>473</v>
      </c>
      <c r="I88" s="132">
        <v>2.0588235294117649E-3</v>
      </c>
      <c r="J88" s="134">
        <f t="shared" si="14"/>
        <v>2.0588235294117647E-2</v>
      </c>
      <c r="K88" s="134">
        <f>((IF(H88=$M$45,$N$45/COUNTIFS($H$64:$H$91,H88),IF(H88=$M$46,$N$46/COUNTIFS($H$64:$H$91,H88),IF(H88=$M$47,$N$47/COUNTIFS($H$64:$H$91,H88),""/COUNTIFS($H$64:$H$91,H88))))))*IF(Formato!I142="Bueno",4/4,IF(Formato!I142="Deteriorado/Desgastado",3/4,IF(Formato!I142="Dañado",2/4,IF(Formato!I142="Insuficiente",1/4,0))))*$H$63</f>
        <v>0</v>
      </c>
      <c r="L88" s="113"/>
      <c r="Q88" s="113"/>
      <c r="U88" s="146"/>
    </row>
    <row r="89" spans="4:21" ht="11.85" customHeight="1">
      <c r="E89" s="113" t="s">
        <v>141</v>
      </c>
      <c r="F89" s="140" t="s">
        <v>5</v>
      </c>
      <c r="G89" s="116">
        <f t="shared" si="13"/>
        <v>4</v>
      </c>
      <c r="H89" s="131" t="s">
        <v>473</v>
      </c>
      <c r="I89" s="132">
        <v>2.0588235294117649E-3</v>
      </c>
      <c r="J89" s="134">
        <f t="shared" si="14"/>
        <v>2.0588235294117647E-2</v>
      </c>
      <c r="K89" s="134">
        <f>((IF(H89=$M$45,$N$45/COUNTIFS($H$64:$H$91,H89),IF(H89=$M$46,$N$46/COUNTIFS($H$64:$H$91,H89),IF(H89=$M$47,$N$47/COUNTIFS($H$64:$H$91,H89),""/COUNTIFS($H$64:$H$91,H89))))))*IF(Formato!I143="Bueno",4/4,IF(Formato!I143="Deteriorado/Desgastado",3/4,IF(Formato!I143="Dañado",2/4,IF(Formato!I143="Insuficiente",1/4,0))))*$H$63</f>
        <v>0</v>
      </c>
      <c r="L89" s="113"/>
      <c r="Q89" s="113"/>
      <c r="U89" s="146"/>
    </row>
    <row r="90" spans="4:21" ht="11.85" customHeight="1">
      <c r="E90" s="113" t="s">
        <v>203</v>
      </c>
      <c r="F90" s="140" t="s">
        <v>5</v>
      </c>
      <c r="G90" s="116">
        <f t="shared" si="13"/>
        <v>4</v>
      </c>
      <c r="H90" s="131" t="s">
        <v>473</v>
      </c>
      <c r="I90" s="132">
        <v>2.0588235294117649E-3</v>
      </c>
      <c r="J90" s="134">
        <f t="shared" si="14"/>
        <v>2.0588235294117647E-2</v>
      </c>
      <c r="K90" s="134">
        <f>((IF(H90=$M$45,$N$45/COUNTIFS($H$64:$H$91,H90),IF(H90=$M$46,$N$46/COUNTIFS($H$64:$H$91,H90),IF(H90=$M$47,$N$47/COUNTIFS($H$64:$H$91,H90),""/COUNTIFS($H$64:$H$91,H90))))))*IF(Formato!I144="Bueno",4/4,IF(Formato!I144="Deteriorado/Desgastado",3/4,IF(Formato!I144="Dañado",2/4,IF(Formato!I144="Insuficiente",1/4,0))))*$H$63</f>
        <v>0</v>
      </c>
      <c r="L90" s="113"/>
      <c r="Q90" s="113"/>
      <c r="U90" s="146"/>
    </row>
    <row r="91" spans="4:21" ht="11.85" customHeight="1">
      <c r="E91" s="147" t="s">
        <v>484</v>
      </c>
      <c r="F91" s="140" t="s">
        <v>5</v>
      </c>
      <c r="G91" s="116">
        <f t="shared" si="13"/>
        <v>4</v>
      </c>
      <c r="H91" s="131" t="s">
        <v>473</v>
      </c>
      <c r="I91" s="132">
        <v>2.0588235294117649E-3</v>
      </c>
      <c r="J91" s="134">
        <f t="shared" si="14"/>
        <v>2.0588235294117647E-2</v>
      </c>
      <c r="K91" s="134">
        <f>((IF(H91=$M$45,$N$45/COUNTIFS($H$64:$H$91,H91),IF(H91=$M$46,$N$46/COUNTIFS($H$64:$H$91,H91),IF(H91=$M$47,$N$47/COUNTIFS($H$64:$H$91,H91),""/COUNTIFS($H$64:$H$91,H91))))))*IF(Formato!I145="Bueno",4/4,IF(Formato!I145="Deteriorado/Desgastado",3/4,IF(Formato!I145="Dañado",2/4,IF(Formato!I145="Insuficiente",1/4,0))))*$H$63</f>
        <v>2.0588235294117649E-3</v>
      </c>
      <c r="L91" s="113"/>
      <c r="Q91" s="113"/>
      <c r="U91" s="146"/>
    </row>
    <row r="92" spans="4:21" ht="11.85" customHeight="1">
      <c r="D92" s="114">
        <v>5</v>
      </c>
      <c r="E92" s="122" t="s">
        <v>222</v>
      </c>
      <c r="F92" s="123"/>
      <c r="G92" s="124">
        <f>+AVERAGE(G93:G113)/4</f>
        <v>1</v>
      </c>
      <c r="H92" s="125">
        <f>+G92*0.1</f>
        <v>0.1</v>
      </c>
      <c r="I92" s="142">
        <v>0.10000000000000005</v>
      </c>
      <c r="J92" s="126">
        <f>SUM(J93:J114)</f>
        <v>1.0000000000000002</v>
      </c>
      <c r="K92" s="127">
        <f>SUM(K93:K114)</f>
        <v>7.6250000000000026E-2</v>
      </c>
      <c r="L92" s="113"/>
      <c r="Q92" s="113"/>
      <c r="U92" s="146"/>
    </row>
    <row r="93" spans="4:21" ht="11.85" customHeight="1">
      <c r="E93" s="148" t="s">
        <v>170</v>
      </c>
      <c r="F93" s="140" t="s">
        <v>5</v>
      </c>
      <c r="G93" s="116">
        <f t="shared" ref="G93:G107" si="15">+VLOOKUP(F93,$A$9:$B$13,2,0)</f>
        <v>4</v>
      </c>
      <c r="H93" s="131" t="s">
        <v>473</v>
      </c>
      <c r="I93" s="132">
        <v>2.5000000000000001E-3</v>
      </c>
      <c r="J93" s="134">
        <f>((IF(H93=$M$45,$N$45/COUNTIFS($H$93:$H$114,H93),IF(H93=$M$46,$N$46/COUNTIFS($H$93:$H$114,H93),IF(H93=$M$47,$N$47/COUNTIFS($H$93:$H$114,H93),""/COUNTIFS($H$93:$H$114,H93))))))</f>
        <v>2.4999999999999998E-2</v>
      </c>
      <c r="K93" s="134">
        <f>((IF(H93=$M$45,$N$45/COUNTIFS($H$93:$H$114,H93),IF(H93=$M$46,$N$46/COUNTIFS($H$93:$H$114,H93),IF(H93=$M$47,$N$47/COUNTIFS($H$93:$H$114,H93),""/COUNTIFS($H$93:$H$114,H93))))))*IF(Formato!D148="Bueno",4/4,IF(Formato!D148="Deteriorado/Desgastado",3/4,IF(Formato!D148="Dañado",2/4,IF(Formato!D148="Insuficiente",1/4,0))))*$H$92</f>
        <v>1.8749999999999999E-3</v>
      </c>
      <c r="L93" s="113"/>
      <c r="Q93" s="113"/>
      <c r="U93" s="146"/>
    </row>
    <row r="94" spans="4:21" ht="11.85" customHeight="1">
      <c r="E94" s="148" t="s">
        <v>178</v>
      </c>
      <c r="F94" s="140" t="s">
        <v>5</v>
      </c>
      <c r="G94" s="116">
        <f t="shared" si="15"/>
        <v>4</v>
      </c>
      <c r="H94" s="131" t="s">
        <v>474</v>
      </c>
      <c r="I94" s="132">
        <v>4.0000000000000001E-3</v>
      </c>
      <c r="J94" s="134">
        <f t="shared" ref="J94:J107" si="16">((IF(H94=$M$45,$N$45/COUNTIFS($H$93:$H$114,H94),IF(H94=$M$46,$N$46/COUNTIFS($H$93:$H$114,H94),IF(H94=$M$47,$N$47/COUNTIFS($H$93:$H$114,H94),""/COUNTIFS($H$93:$H$114,H94))))))</f>
        <v>0.04</v>
      </c>
      <c r="K94" s="134">
        <f>((IF(H94=$M$45,$N$45/COUNTIFS($H$93:$H$114,H94),IF(H94=$M$46,$N$46/COUNTIFS($H$93:$H$114,H94),IF(H94=$M$47,$N$47/COUNTIFS($H$93:$H$114,H94),""/COUNTIFS($H$93:$H$114,H94))))))*IF(Formato!D149="Bueno",4/4,IF(Formato!D149="Deteriorado/Desgastado",3/4,IF(Formato!D149="Dañado",2/4,IF(Formato!D149="Insuficiente",1/4,0))))*$H$92</f>
        <v>4.0000000000000001E-3</v>
      </c>
      <c r="L94" s="113"/>
      <c r="Q94" s="113"/>
      <c r="U94" s="146"/>
    </row>
    <row r="95" spans="4:21" ht="11.85" customHeight="1">
      <c r="E95" s="148" t="s">
        <v>181</v>
      </c>
      <c r="F95" s="140" t="s">
        <v>5</v>
      </c>
      <c r="G95" s="116">
        <f t="shared" si="15"/>
        <v>4</v>
      </c>
      <c r="H95" s="131" t="s">
        <v>474</v>
      </c>
      <c r="I95" s="132">
        <v>4.0000000000000001E-3</v>
      </c>
      <c r="J95" s="134">
        <f t="shared" si="16"/>
        <v>0.04</v>
      </c>
      <c r="K95" s="134">
        <f>((IF(H95=$M$45,$N$45/COUNTIFS($H$93:$H$114,H95),IF(H95=$M$46,$N$46/COUNTIFS($H$93:$H$114,H95),IF(H95=$M$47,$N$47/COUNTIFS($H$93:$H$114,H95),""/COUNTIFS($H$93:$H$114,H95))))))*IF(Formato!D150="Bueno",4/4,IF(Formato!D150="Deteriorado/Desgastado",3/4,IF(Formato!D150="Dañado",2/4,IF(Formato!D150="Insuficiente",1/4,0))))*$H$92</f>
        <v>0</v>
      </c>
      <c r="L95" s="113"/>
      <c r="Q95" s="113"/>
      <c r="U95" s="146"/>
    </row>
    <row r="96" spans="4:21" ht="11.85" customHeight="1">
      <c r="E96" s="148" t="s">
        <v>182</v>
      </c>
      <c r="F96" s="140" t="s">
        <v>5</v>
      </c>
      <c r="G96" s="116">
        <f t="shared" si="15"/>
        <v>4</v>
      </c>
      <c r="H96" s="131" t="s">
        <v>474</v>
      </c>
      <c r="I96" s="132">
        <v>4.0000000000000001E-3</v>
      </c>
      <c r="J96" s="134">
        <f t="shared" si="16"/>
        <v>0.04</v>
      </c>
      <c r="K96" s="134">
        <f>((IF(H96=$M$45,$N$45/COUNTIFS($H$93:$H$114,H96),IF(H96=$M$46,$N$46/COUNTIFS($H$93:$H$114,H96),IF(H96=$M$47,$N$47/COUNTIFS($H$93:$H$114,H96),""/COUNTIFS($H$93:$H$114,H96))))))*IF(Formato!D151="Bueno",4/4,IF(Formato!D151="Deteriorado/Desgastado",3/4,IF(Formato!D151="Dañado",2/4,IF(Formato!D151="Insuficiente",1/4,0))))*$H$92</f>
        <v>3.0000000000000001E-3</v>
      </c>
      <c r="L96" s="113"/>
      <c r="Q96" s="113"/>
      <c r="U96" s="146"/>
    </row>
    <row r="97" spans="5:21" s="113" customFormat="1" ht="11.85" customHeight="1">
      <c r="E97" s="148" t="s">
        <v>187</v>
      </c>
      <c r="F97" s="140" t="s">
        <v>5</v>
      </c>
      <c r="G97" s="116">
        <f t="shared" si="15"/>
        <v>4</v>
      </c>
      <c r="H97" s="131" t="s">
        <v>474</v>
      </c>
      <c r="I97" s="132">
        <v>4.0000000000000001E-3</v>
      </c>
      <c r="J97" s="134">
        <f t="shared" si="16"/>
        <v>0.04</v>
      </c>
      <c r="K97" s="134">
        <f>((IF(H97=$M$45,$N$45/COUNTIFS($H$93:$H$114,H97),IF(H97=$M$46,$N$46/COUNTIFS($H$93:$H$114,H97),IF(H97=$M$47,$N$47/COUNTIFS($H$93:$H$114,H97),""/COUNTIFS($H$93:$H$114,H97))))))*IF(Formato!D152="Bueno",4/4,IF(Formato!D152="Deteriorado/Desgastado",3/4,IF(Formato!D152="Dañado",2/4,IF(Formato!D152="Insuficiente",1/4,0))))*$H$92</f>
        <v>4.0000000000000001E-3</v>
      </c>
      <c r="U97" s="146"/>
    </row>
    <row r="98" spans="5:21" s="113" customFormat="1" ht="11.85" customHeight="1">
      <c r="E98" s="148" t="s">
        <v>192</v>
      </c>
      <c r="F98" s="140" t="s">
        <v>5</v>
      </c>
      <c r="G98" s="116">
        <f t="shared" si="15"/>
        <v>4</v>
      </c>
      <c r="H98" s="131" t="s">
        <v>472</v>
      </c>
      <c r="I98" s="132">
        <v>2.2500000000000003E-2</v>
      </c>
      <c r="J98" s="134">
        <f t="shared" si="16"/>
        <v>0.22500000000000001</v>
      </c>
      <c r="K98" s="134">
        <f>((IF(H98=$M$45,$N$45/COUNTIFS($H$93:$H$114,H98),IF(H98=$M$46,$N$46/COUNTIFS($H$93:$H$114,H98),IF(H98=$M$47,$N$47/COUNTIFS($H$93:$H$114,H98),""/COUNTIFS($H$93:$H$114,H98))))))*IF(Formato!D153="Bueno",4/4,IF(Formato!D153="Deteriorado/Desgastado",3/4,IF(Formato!D153="Dañado",2/4,IF(Formato!D153="Insuficiente",1/4,0))))*$H$92</f>
        <v>2.2500000000000003E-2</v>
      </c>
      <c r="U98" s="146"/>
    </row>
    <row r="99" spans="5:21" s="113" customFormat="1" ht="11.85" customHeight="1">
      <c r="E99" s="149" t="s">
        <v>143</v>
      </c>
      <c r="F99" s="140" t="s">
        <v>5</v>
      </c>
      <c r="G99" s="116">
        <f t="shared" si="15"/>
        <v>4</v>
      </c>
      <c r="H99" s="131" t="s">
        <v>473</v>
      </c>
      <c r="I99" s="132">
        <v>2.5000000000000001E-3</v>
      </c>
      <c r="J99" s="134">
        <f t="shared" si="16"/>
        <v>2.4999999999999998E-2</v>
      </c>
      <c r="K99" s="134">
        <f>((IF(H99=$M$45,$N$45/COUNTIFS($H$93:$H$114,H99),IF(H99=$M$46,$N$46/COUNTIFS($H$93:$H$114,H99),IF(H99=$M$47,$N$47/COUNTIFS($H$93:$H$114,H99),""/COUNTIFS($H$93:$H$114,H99))))))*IF(Formato!D154="Bueno",4/4,IF(Formato!D154="Deteriorado/Desgastado",3/4,IF(Formato!D154="Dañado",2/4,IF(Formato!D154="Insuficiente",1/4,0))))*$H$92</f>
        <v>0</v>
      </c>
      <c r="U99" s="146"/>
    </row>
    <row r="100" spans="5:21" s="113" customFormat="1" ht="11.85" customHeight="1">
      <c r="E100" s="148" t="s">
        <v>223</v>
      </c>
      <c r="F100" s="140" t="s">
        <v>5</v>
      </c>
      <c r="G100" s="116">
        <f t="shared" si="15"/>
        <v>4</v>
      </c>
      <c r="H100" s="131" t="s">
        <v>474</v>
      </c>
      <c r="I100" s="132">
        <v>4.0000000000000001E-3</v>
      </c>
      <c r="J100" s="134">
        <f t="shared" si="16"/>
        <v>0.04</v>
      </c>
      <c r="K100" s="134">
        <f>((IF(H100=$M$45,$N$45/COUNTIFS($H$93:$H$114,H100),IF(H100=$M$46,$N$46/COUNTIFS($H$93:$H$114,H100),IF(H100=$M$47,$N$47/COUNTIFS($H$93:$H$114,H100),""/COUNTIFS($H$93:$H$114,H100))))))*IF(Formato!D155="Bueno",4/4,IF(Formato!D155="Deteriorado/Desgastado",3/4,IF(Formato!D155="Dañado",2/4,IF(Formato!D155="Insuficiente",1/4,0))))*$H$92</f>
        <v>4.0000000000000001E-3</v>
      </c>
      <c r="U100" s="146"/>
    </row>
    <row r="101" spans="5:21" s="113" customFormat="1" ht="11.85" customHeight="1">
      <c r="E101" s="148" t="s">
        <v>211</v>
      </c>
      <c r="F101" s="140" t="s">
        <v>5</v>
      </c>
      <c r="G101" s="116">
        <f t="shared" si="15"/>
        <v>4</v>
      </c>
      <c r="H101" s="131" t="s">
        <v>473</v>
      </c>
      <c r="I101" s="132">
        <v>2.5000000000000001E-3</v>
      </c>
      <c r="J101" s="134">
        <f t="shared" si="16"/>
        <v>2.4999999999999998E-2</v>
      </c>
      <c r="K101" s="134">
        <f>((IF(H101=$M$45,$N$45/COUNTIFS($H$93:$H$114,H101),IF(H101=$M$46,$N$46/COUNTIFS($H$93:$H$114,H101),IF(H101=$M$47,$N$47/COUNTIFS($H$93:$H$114,H101),""/COUNTIFS($H$93:$H$114,H101))))))*IF(Formato!D156="Bueno",4/4,IF(Formato!D156="Deteriorado/Desgastado",3/4,IF(Formato!D156="Dañado",2/4,IF(Formato!D156="Insuficiente",1/4,0))))*$H$92</f>
        <v>2.5000000000000001E-3</v>
      </c>
      <c r="U101" s="146"/>
    </row>
    <row r="102" spans="5:21" s="113" customFormat="1" ht="11.85" customHeight="1">
      <c r="E102" s="148" t="s">
        <v>212</v>
      </c>
      <c r="F102" s="140" t="s">
        <v>5</v>
      </c>
      <c r="G102" s="116">
        <f t="shared" si="15"/>
        <v>4</v>
      </c>
      <c r="H102" s="131" t="s">
        <v>473</v>
      </c>
      <c r="I102" s="132">
        <v>2.5000000000000001E-3</v>
      </c>
      <c r="J102" s="134">
        <f t="shared" si="16"/>
        <v>2.4999999999999998E-2</v>
      </c>
      <c r="K102" s="134">
        <f>((IF(H102=$M$45,$N$45/COUNTIFS($H$93:$H$114,H102),IF(H102=$M$46,$N$46/COUNTIFS($H$93:$H$114,H102),IF(H102=$M$47,$N$47/COUNTIFS($H$93:$H$114,H102),""/COUNTIFS($H$93:$H$114,H102))))))*IF(Formato!D157="Bueno",4/4,IF(Formato!D157="Deteriorado/Desgastado",3/4,IF(Formato!D157="Dañado",2/4,IF(Formato!D157="Insuficiente",1/4,0))))*$H$92</f>
        <v>0</v>
      </c>
      <c r="U102" s="146"/>
    </row>
    <row r="103" spans="5:21" s="113" customFormat="1" ht="11.85" customHeight="1">
      <c r="E103" s="148" t="s">
        <v>225</v>
      </c>
      <c r="F103" s="140" t="s">
        <v>5</v>
      </c>
      <c r="G103" s="116">
        <f t="shared" si="15"/>
        <v>4</v>
      </c>
      <c r="H103" s="131" t="s">
        <v>473</v>
      </c>
      <c r="I103" s="132">
        <v>2.5000000000000001E-3</v>
      </c>
      <c r="J103" s="134">
        <f t="shared" si="16"/>
        <v>2.4999999999999998E-2</v>
      </c>
      <c r="K103" s="134">
        <f>((IF(H103=$M$45,$N$45/COUNTIFS($H$93:$H$114,H103),IF(H103=$M$46,$N$46/COUNTIFS($H$93:$H$114,H103),IF(H103=$M$47,$N$47/COUNTIFS($H$93:$H$114,H103),""/COUNTIFS($H$93:$H$114,H103))))))*IF(Formato!D158="Bueno",4/4,IF(Formato!D158="Deteriorado/Desgastado",3/4,IF(Formato!D158="Dañado",2/4,IF(Formato!D158="Insuficiente",1/4,0))))*$H$92</f>
        <v>2.5000000000000001E-3</v>
      </c>
      <c r="U103" s="146"/>
    </row>
    <row r="104" spans="5:21" s="113" customFormat="1" ht="11.85" customHeight="1">
      <c r="E104" s="148" t="s">
        <v>226</v>
      </c>
      <c r="F104" s="140" t="s">
        <v>5</v>
      </c>
      <c r="G104" s="116">
        <f t="shared" si="15"/>
        <v>4</v>
      </c>
      <c r="H104" s="131" t="s">
        <v>473</v>
      </c>
      <c r="I104" s="132">
        <v>2.5000000000000001E-3</v>
      </c>
      <c r="J104" s="134">
        <f t="shared" si="16"/>
        <v>2.4999999999999998E-2</v>
      </c>
      <c r="K104" s="134">
        <f>((IF(H104=$M$45,$N$45/COUNTIFS($H$93:$H$114,H104),IF(H104=$M$46,$N$46/COUNTIFS($H$93:$H$114,H104),IF(H104=$M$47,$N$47/COUNTIFS($H$93:$H$114,H104),""/COUNTIFS($H$93:$H$114,H104))))))*IF(Formato!D159="Bueno",4/4,IF(Formato!D159="Deteriorado/Desgastado",3/4,IF(Formato!D159="Dañado",2/4,IF(Formato!D159="Insuficiente",1/4,0))))*$H$92</f>
        <v>0</v>
      </c>
      <c r="U104" s="146"/>
    </row>
    <row r="105" spans="5:21" s="113" customFormat="1" ht="11.85" customHeight="1">
      <c r="E105" s="148" t="s">
        <v>227</v>
      </c>
      <c r="F105" s="140" t="s">
        <v>5</v>
      </c>
      <c r="G105" s="116">
        <f t="shared" si="15"/>
        <v>4</v>
      </c>
      <c r="H105" s="131" t="s">
        <v>473</v>
      </c>
      <c r="I105" s="132">
        <v>2.5000000000000001E-3</v>
      </c>
      <c r="J105" s="134">
        <f t="shared" si="16"/>
        <v>2.4999999999999998E-2</v>
      </c>
      <c r="K105" s="134">
        <f>((IF(H105=$M$45,$N$45/COUNTIFS($H$93:$H$114,H105),IF(H105=$M$46,$N$46/COUNTIFS($H$93:$H$114,H105),IF(H105=$M$47,$N$47/COUNTIFS($H$93:$H$114,H105),""/COUNTIFS($H$93:$H$114,H105))))))*IF(Formato!D160="Bueno",4/4,IF(Formato!D160="Deteriorado/Desgastado",3/4,IF(Formato!D160="Dañado",2/4,IF(Formato!D160="Insuficiente",1/4,0))))*$H$92</f>
        <v>0</v>
      </c>
      <c r="U105" s="146"/>
    </row>
    <row r="106" spans="5:21" s="113" customFormat="1" ht="11.85" customHeight="1">
      <c r="E106" s="148" t="s">
        <v>228</v>
      </c>
      <c r="F106" s="140" t="s">
        <v>5</v>
      </c>
      <c r="G106" s="116">
        <f t="shared" si="15"/>
        <v>4</v>
      </c>
      <c r="H106" s="131" t="s">
        <v>472</v>
      </c>
      <c r="I106" s="132">
        <v>2.2500000000000003E-2</v>
      </c>
      <c r="J106" s="134">
        <f t="shared" si="16"/>
        <v>0.22500000000000001</v>
      </c>
      <c r="K106" s="134">
        <f>((IF(H106=$M$45,$N$45/COUNTIFS($H$93:$H$114,H106),IF(H106=$M$46,$N$46/COUNTIFS($H$93:$H$114,H106),IF(H106=$M$47,$N$47/COUNTIFS($H$93:$H$114,H106),""/COUNTIFS($H$93:$H$114,H106))))))*IF(Formato!D161="Bueno",4/4,IF(Formato!D161="Deteriorado/Desgastado",3/4,IF(Formato!D161="Dañado",2/4,IF(Formato!D161="Insuficiente",1/4,0))))*$H$92</f>
        <v>2.2500000000000003E-2</v>
      </c>
      <c r="U106" s="146"/>
    </row>
    <row r="107" spans="5:21" s="113" customFormat="1" ht="11.85" customHeight="1">
      <c r="E107" s="149" t="s">
        <v>484</v>
      </c>
      <c r="F107" s="140" t="s">
        <v>5</v>
      </c>
      <c r="G107" s="116">
        <f t="shared" si="15"/>
        <v>4</v>
      </c>
      <c r="H107" s="131" t="s">
        <v>473</v>
      </c>
      <c r="I107" s="132">
        <v>2.5000000000000001E-3</v>
      </c>
      <c r="J107" s="134">
        <f t="shared" si="16"/>
        <v>2.4999999999999998E-2</v>
      </c>
      <c r="K107" s="134">
        <f>((IF(H107=$M$45,$N$45/COUNTIFS($H$93:$H$114,H107),IF(H107=$M$46,$N$46/COUNTIFS($H$93:$H$114,H107),IF(H107=$M$47,$N$47/COUNTIFS($H$93:$H$114,H107),""/COUNTIFS($H$93:$H$114,H107))))))*IF(Formato!D162="Bueno",4/4,IF(Formato!D162="Deteriorado/Desgastado",3/4,IF(Formato!D162="Dañado",2/4,IF(Formato!D162="Insuficiente",1/4,0))))*$H$92</f>
        <v>2.5000000000000001E-3</v>
      </c>
      <c r="U107" s="146"/>
    </row>
    <row r="108" spans="5:21" s="113" customFormat="1" ht="11.85" customHeight="1">
      <c r="E108" s="130" t="s">
        <v>208</v>
      </c>
      <c r="F108" s="115"/>
      <c r="G108" s="116"/>
      <c r="H108" s="138"/>
      <c r="I108" s="139"/>
      <c r="J108" s="134"/>
      <c r="K108" s="134"/>
      <c r="U108" s="146"/>
    </row>
    <row r="109" spans="5:21" s="113" customFormat="1" ht="11.85" customHeight="1">
      <c r="E109" s="145" t="s">
        <v>131</v>
      </c>
      <c r="F109" s="140" t="s">
        <v>5</v>
      </c>
      <c r="G109" s="116">
        <f t="shared" ref="G109:G114" si="17">+VLOOKUP(F109,$A$9:$B$13,2,0)</f>
        <v>4</v>
      </c>
      <c r="H109" s="131" t="s">
        <v>473</v>
      </c>
      <c r="I109" s="132">
        <v>2.5000000000000001E-3</v>
      </c>
      <c r="J109" s="134">
        <f t="shared" ref="J109:J114" si="18">((IF(H109=$M$45,$N$45/COUNTIFS($H$93:$H$114,H109),IF(H109=$M$46,$N$46/COUNTIFS($H$93:$H$114,H109),IF(H109=$M$47,$N$47/COUNTIFS($H$93:$H$114,H109),""/COUNTIFS($H$93:$H$114,H109))))))</f>
        <v>2.4999999999999998E-2</v>
      </c>
      <c r="K109" s="134">
        <f>((IF(H109=$M$45,$N$45/COUNTIFS($H$93:$H$114,H109),IF(H109=$M$46,$N$46/COUNTIFS($H$93:$H$114,H109),IF(H109=$M$47,$N$47/COUNTIFS($H$93:$H$114,H109),""/COUNTIFS($H$93:$H$114,H109))))))*IF(Formato!I166="Bueno",4/4,IF(Formato!I166="Deteriorado/Desgastado",3/4,IF(Formato!I166="Dañado",2/4,IF(Formato!I166="Insuficiente",1/4,0))))*$H$92</f>
        <v>2.5000000000000001E-3</v>
      </c>
      <c r="U109" s="146"/>
    </row>
    <row r="110" spans="5:21" s="113" customFormat="1" ht="11.85" customHeight="1">
      <c r="E110" s="145" t="s">
        <v>132</v>
      </c>
      <c r="F110" s="140" t="s">
        <v>5</v>
      </c>
      <c r="G110" s="116">
        <f t="shared" si="17"/>
        <v>4</v>
      </c>
      <c r="H110" s="131" t="s">
        <v>473</v>
      </c>
      <c r="I110" s="132">
        <v>2.5000000000000001E-3</v>
      </c>
      <c r="J110" s="134">
        <f t="shared" si="18"/>
        <v>2.4999999999999998E-2</v>
      </c>
      <c r="K110" s="134">
        <f>((IF(H110=$M$45,$N$45/COUNTIFS($H$93:$H$114,H110),IF(H110=$M$46,$N$46/COUNTIFS($H$93:$H$114,H110),IF(H110=$M$47,$N$47/COUNTIFS($H$93:$H$114,H110),""/COUNTIFS($H$93:$H$114,H110))))))*IF(Formato!I167="Bueno",4/4,IF(Formato!I167="Deteriorado/Desgastado",3/4,IF(Formato!I167="Dañado",2/4,IF(Formato!I167="Insuficiente",1/4,0))))*$H$92</f>
        <v>0</v>
      </c>
      <c r="U110" s="146"/>
    </row>
    <row r="111" spans="5:21" s="113" customFormat="1" ht="11.85" customHeight="1">
      <c r="E111" s="145" t="s">
        <v>134</v>
      </c>
      <c r="F111" s="140" t="s">
        <v>5</v>
      </c>
      <c r="G111" s="116">
        <f t="shared" si="17"/>
        <v>4</v>
      </c>
      <c r="H111" s="131" t="s">
        <v>473</v>
      </c>
      <c r="I111" s="132">
        <v>2.5000000000000001E-3</v>
      </c>
      <c r="J111" s="134">
        <f t="shared" si="18"/>
        <v>2.4999999999999998E-2</v>
      </c>
      <c r="K111" s="134">
        <f>((IF(H111=$M$45,$N$45/COUNTIFS($H$93:$H$114,H111),IF(H111=$M$46,$N$46/COUNTIFS($H$93:$H$114,H111),IF(H111=$M$47,$N$47/COUNTIFS($H$93:$H$114,H111),""/COUNTIFS($H$93:$H$114,H111))))))*IF(Formato!I168="Bueno",4/4,IF(Formato!I168="Deteriorado/Desgastado",3/4,IF(Formato!I168="Dañado",2/4,IF(Formato!I168="Insuficiente",1/4,0))))*$H$92</f>
        <v>2.5000000000000001E-3</v>
      </c>
      <c r="U111" s="146"/>
    </row>
    <row r="112" spans="5:21" s="113" customFormat="1" ht="11.85" customHeight="1">
      <c r="E112" s="145" t="s">
        <v>371</v>
      </c>
      <c r="F112" s="140" t="s">
        <v>5</v>
      </c>
      <c r="G112" s="116">
        <f t="shared" si="17"/>
        <v>4</v>
      </c>
      <c r="H112" s="131" t="s">
        <v>473</v>
      </c>
      <c r="I112" s="132">
        <v>2.5000000000000001E-3</v>
      </c>
      <c r="J112" s="134">
        <f t="shared" si="18"/>
        <v>2.4999999999999998E-2</v>
      </c>
      <c r="K112" s="134">
        <f>((IF(H112=$M$45,$N$45/COUNTIFS($H$93:$H$114,H112),IF(H112=$M$46,$N$46/COUNTIFS($H$93:$H$114,H112),IF(H112=$M$47,$N$47/COUNTIFS($H$93:$H$114,H112),""/COUNTIFS($H$93:$H$114,H112))))))*IF(Formato!I169="Bueno",4/4,IF(Formato!I169="Deteriorado/Desgastado",3/4,IF(Formato!I169="Dañado",2/4,IF(Formato!I169="Insuficiente",1/4,0))))*$H$92</f>
        <v>1.8749999999999999E-3</v>
      </c>
      <c r="U112" s="146"/>
    </row>
    <row r="113" spans="4:21" ht="11.85" customHeight="1">
      <c r="E113" s="145" t="s">
        <v>203</v>
      </c>
      <c r="F113" s="140" t="s">
        <v>5</v>
      </c>
      <c r="G113" s="116">
        <f t="shared" si="17"/>
        <v>4</v>
      </c>
      <c r="H113" s="131" t="s">
        <v>473</v>
      </c>
      <c r="I113" s="132">
        <v>2.5000000000000001E-3</v>
      </c>
      <c r="J113" s="134">
        <f t="shared" si="18"/>
        <v>2.4999999999999998E-2</v>
      </c>
      <c r="K113" s="134">
        <f>((IF(H113=$M$45,$N$45/COUNTIFS($H$93:$H$114,H113),IF(H113=$M$46,$N$46/COUNTIFS($H$93:$H$114,H113),IF(H113=$M$47,$N$47/COUNTIFS($H$93:$H$114,H113),""/COUNTIFS($H$93:$H$114,H113))))))*IF(Formato!I170="Bueno",4/4,IF(Formato!I170="Deteriorado/Desgastado",3/4,IF(Formato!I170="Dañado",2/4,IF(Formato!I170="Insuficiente",1/4,0))))*$H$92</f>
        <v>0</v>
      </c>
      <c r="L113" s="113"/>
      <c r="Q113" s="113"/>
      <c r="U113" s="146"/>
    </row>
    <row r="114" spans="4:21" ht="11.85" customHeight="1">
      <c r="E114" s="145" t="s">
        <v>484</v>
      </c>
      <c r="F114" s="140" t="s">
        <v>5</v>
      </c>
      <c r="G114" s="116">
        <f t="shared" si="17"/>
        <v>4</v>
      </c>
      <c r="H114" s="131" t="s">
        <v>473</v>
      </c>
      <c r="I114" s="132">
        <v>2.5000000000000001E-3</v>
      </c>
      <c r="J114" s="134">
        <f t="shared" si="18"/>
        <v>2.4999999999999998E-2</v>
      </c>
      <c r="K114" s="134">
        <f>((IF(H114=$M$45,$N$45/COUNTIFS($H$93:$H$114,H114),IF(H114=$M$46,$N$46/COUNTIFS($H$93:$H$114,H114),IF(H114=$M$47,$N$47/COUNTIFS($H$93:$H$114,H114),""/COUNTIFS($H$93:$H$114,H114))))))*IF(Formato!I171="Bueno",4/4,IF(Formato!I171="Deteriorado/Desgastado",3/4,IF(Formato!I171="Dañado",2/4,IF(Formato!I171="Insuficiente",1/4,0))))*$H$92</f>
        <v>0</v>
      </c>
      <c r="L114" s="113"/>
      <c r="Q114" s="113"/>
      <c r="U114" s="146"/>
    </row>
    <row r="115" spans="4:21" ht="11.85" customHeight="1">
      <c r="D115" s="114">
        <v>6</v>
      </c>
      <c r="E115" s="122" t="s">
        <v>229</v>
      </c>
      <c r="F115" s="123"/>
      <c r="G115" s="124">
        <f>+AVERAGE(G116:G126)/4</f>
        <v>1</v>
      </c>
      <c r="H115" s="125">
        <f>+G115*0.08</f>
        <v>0.08</v>
      </c>
      <c r="I115" s="142">
        <v>0.08</v>
      </c>
      <c r="J115" s="126">
        <f>SUM(J116:J127)</f>
        <v>1</v>
      </c>
      <c r="K115" s="127">
        <f>SUM(K116:K127)</f>
        <v>5.5333333333333339E-2</v>
      </c>
      <c r="L115" s="113"/>
      <c r="Q115" s="113"/>
      <c r="U115" s="146"/>
    </row>
    <row r="116" spans="4:21" ht="11.85" customHeight="1">
      <c r="E116" s="145" t="s">
        <v>170</v>
      </c>
      <c r="F116" s="140" t="s">
        <v>5</v>
      </c>
      <c r="G116" s="116">
        <f t="shared" ref="G116:G121" si="19">+VLOOKUP(F116,$A$9:$B$13,2,0)</f>
        <v>4</v>
      </c>
      <c r="H116" s="131" t="s">
        <v>474</v>
      </c>
      <c r="I116" s="132">
        <v>4.0000000000000001E-3</v>
      </c>
      <c r="J116" s="134">
        <f>((IF(H116=$M$45,$N$45/COUNTIFS($H$116:$H$127,H116),IF(H116=$M$46,$N$46/COUNTIFS($H$116:$H$127,H116),IF(H116=$M$47,$N$47/COUNTIFS($H$116:$H$127,H116),""/COUNTIFS($H$116:$H$127,H116))))))</f>
        <v>0.05</v>
      </c>
      <c r="K116" s="134">
        <f>((IF(H116=$M$45,$N$45/COUNTIFS($H$116:$H$127,H116),IF(H116=$M$46,$N$46/COUNTIFS($H$116:$H$127,H116),IF(H116=$M$47,$N$47/COUNTIFS($H$116:$H$127,H116),""/COUNTIFS($H$116:$H$127,H116))))))*IF(Formato!D174="Bueno",4/4,IF(Formato!D174="Deteriorado/Desgastado",3/4,IF(Formato!D174="Dañado",2/4,IF(Formato!D174="Insuficiente",1/4,0))))*$H$115</f>
        <v>3.0000000000000005E-3</v>
      </c>
      <c r="L116" s="113"/>
      <c r="Q116" s="113"/>
      <c r="U116" s="146"/>
    </row>
    <row r="117" spans="4:21" ht="11.85" customHeight="1">
      <c r="E117" s="145" t="s">
        <v>178</v>
      </c>
      <c r="F117" s="140" t="s">
        <v>5</v>
      </c>
      <c r="G117" s="116">
        <f t="shared" si="19"/>
        <v>4</v>
      </c>
      <c r="H117" s="131" t="s">
        <v>474</v>
      </c>
      <c r="I117" s="132">
        <v>4.0000000000000001E-3</v>
      </c>
      <c r="J117" s="134">
        <f t="shared" ref="J117:J121" si="20">((IF(H117=$M$45,$N$45/COUNTIFS($H$116:$H$127,H117),IF(H117=$M$46,$N$46/COUNTIFS($H$116:$H$127,H117),IF(H117=$M$47,$N$47/COUNTIFS($H$116:$H$127,H117),""/COUNTIFS($H$116:$H$127,H117))))))</f>
        <v>0.05</v>
      </c>
      <c r="K117" s="134">
        <f>((IF(H117=$M$45,$N$45/COUNTIFS($H$116:$H$127,H117),IF(H117=$M$46,$N$46/COUNTIFS($H$116:$H$127,H117),IF(H117=$M$47,$N$47/COUNTIFS($H$116:$H$127,H117),""/COUNTIFS($H$116:$H$127,H117))))))*IF(Formato!D175="Bueno",4/4,IF(Formato!D175="Deteriorado/Desgastado",3/4,IF(Formato!D175="Dañado",2/4,IF(Formato!D175="Insuficiente",1/4,0))))*$H$115</f>
        <v>4.0000000000000001E-3</v>
      </c>
      <c r="L117" s="113"/>
      <c r="Q117" s="113"/>
      <c r="U117" s="146"/>
    </row>
    <row r="118" spans="4:21" ht="11.85" customHeight="1">
      <c r="E118" s="145" t="s">
        <v>181</v>
      </c>
      <c r="F118" s="140" t="s">
        <v>5</v>
      </c>
      <c r="G118" s="116">
        <f t="shared" si="19"/>
        <v>4</v>
      </c>
      <c r="H118" s="131" t="s">
        <v>474</v>
      </c>
      <c r="I118" s="132">
        <v>4.0000000000000001E-3</v>
      </c>
      <c r="J118" s="134">
        <f t="shared" si="20"/>
        <v>0.05</v>
      </c>
      <c r="K118" s="134">
        <f>((IF(H118=$M$45,$N$45/COUNTIFS($H$116:$H$127,H118),IF(H118=$M$46,$N$46/COUNTIFS($H$116:$H$127,H118),IF(H118=$M$47,$N$47/COUNTIFS($H$116:$H$127,H118),""/COUNTIFS($H$116:$H$127,H118))))))*IF(Formato!D176="Bueno",4/4,IF(Formato!D176="Deteriorado/Desgastado",3/4,IF(Formato!D176="Dañado",2/4,IF(Formato!D176="Insuficiente",1/4,0))))*$H$115</f>
        <v>0</v>
      </c>
      <c r="L118" s="113"/>
      <c r="Q118" s="113"/>
      <c r="U118" s="146"/>
    </row>
    <row r="119" spans="4:21" ht="11.85" customHeight="1">
      <c r="E119" s="145" t="s">
        <v>182</v>
      </c>
      <c r="F119" s="140" t="s">
        <v>5</v>
      </c>
      <c r="G119" s="116">
        <f t="shared" si="19"/>
        <v>4</v>
      </c>
      <c r="H119" s="131" t="s">
        <v>474</v>
      </c>
      <c r="I119" s="132">
        <v>4.0000000000000001E-3</v>
      </c>
      <c r="J119" s="134">
        <f t="shared" si="20"/>
        <v>0.05</v>
      </c>
      <c r="K119" s="134">
        <f>((IF(H119=$M$45,$N$45/COUNTIFS($H$116:$H$127,H119),IF(H119=$M$46,$N$46/COUNTIFS($H$116:$H$127,H119),IF(H119=$M$47,$N$47/COUNTIFS($H$116:$H$127,H119),""/COUNTIFS($H$116:$H$127,H119))))))*IF(Formato!D177="Bueno",4/4,IF(Formato!D177="Deteriorado/Desgastado",3/4,IF(Formato!D177="Dañado",2/4,IF(Formato!D177="Insuficiente",1/4,0))))*$H$115</f>
        <v>3.0000000000000005E-3</v>
      </c>
      <c r="L119" s="113"/>
      <c r="Q119" s="113"/>
      <c r="U119" s="146"/>
    </row>
    <row r="120" spans="4:21" ht="11.85" customHeight="1">
      <c r="E120" s="145" t="s">
        <v>192</v>
      </c>
      <c r="F120" s="140" t="s">
        <v>5</v>
      </c>
      <c r="G120" s="116">
        <f t="shared" si="19"/>
        <v>4</v>
      </c>
      <c r="H120" s="131" t="s">
        <v>472</v>
      </c>
      <c r="I120" s="132">
        <v>3.6000000000000004E-2</v>
      </c>
      <c r="J120" s="134">
        <f t="shared" si="20"/>
        <v>0.45</v>
      </c>
      <c r="K120" s="134">
        <f>((IF(H120=$M$45,$N$45/COUNTIFS($H$116:$H$127,H120),IF(H120=$M$46,$N$46/COUNTIFS($H$116:$H$127,H120),IF(H120=$M$47,$N$47/COUNTIFS($H$116:$H$127,H120),""/COUNTIFS($H$116:$H$127,H120))))))*IF(Formato!D178="Bueno",4/4,IF(Formato!D178="Deteriorado/Desgastado",3/4,IF(Formato!D178="Dañado",2/4,IF(Formato!D178="Insuficiente",1/4,0))))*$H$115</f>
        <v>3.6000000000000004E-2</v>
      </c>
      <c r="L120" s="113"/>
      <c r="Q120" s="113"/>
      <c r="U120" s="146"/>
    </row>
    <row r="121" spans="4:21" ht="11.85" customHeight="1">
      <c r="E121" s="145" t="s">
        <v>484</v>
      </c>
      <c r="F121" s="140" t="s">
        <v>5</v>
      </c>
      <c r="G121" s="116">
        <f t="shared" si="19"/>
        <v>4</v>
      </c>
      <c r="H121" s="131" t="s">
        <v>473</v>
      </c>
      <c r="I121" s="132">
        <v>4.6666666666666662E-3</v>
      </c>
      <c r="J121" s="134">
        <f t="shared" si="20"/>
        <v>5.8333333333333327E-2</v>
      </c>
      <c r="K121" s="134">
        <f>((IF(H121=$M$45,$N$45/COUNTIFS($H$116:$H$127,H121),IF(H121=$M$46,$N$46/COUNTIFS($H$116:$H$127,H121),IF(H121=$M$47,$N$47/COUNTIFS($H$116:$H$127,H121),""/COUNTIFS($H$116:$H$127,H121))))))*IF(Formato!D179="Bueno",4/4,IF(Formato!D179="Deteriorado/Desgastado",3/4,IF(Formato!D179="Dañado",2/4,IF(Formato!D179="Insuficiente",1/4,0))))*$H$115</f>
        <v>4.6666666666666662E-3</v>
      </c>
      <c r="L121" s="113"/>
      <c r="Q121" s="113"/>
      <c r="U121" s="146"/>
    </row>
    <row r="122" spans="4:21" ht="11.85" customHeight="1">
      <c r="E122" s="130" t="s">
        <v>208</v>
      </c>
      <c r="J122" s="134"/>
      <c r="L122" s="113"/>
      <c r="Q122" s="113"/>
      <c r="U122" s="146"/>
    </row>
    <row r="123" spans="4:21" ht="11.85" customHeight="1">
      <c r="E123" s="145" t="s">
        <v>230</v>
      </c>
      <c r="F123" s="140" t="s">
        <v>5</v>
      </c>
      <c r="G123" s="116">
        <f t="shared" ref="G123:G127" si="21">+VLOOKUP(F123,$A$9:$B$13,2,0)</f>
        <v>4</v>
      </c>
      <c r="H123" s="131" t="s">
        <v>473</v>
      </c>
      <c r="I123" s="132">
        <v>4.6666666666666662E-3</v>
      </c>
      <c r="J123" s="134">
        <f>((IF(H123=$M$45,$N$45/COUNTIFS($H$116:$H$127,H123),IF(H123=$M$46,$N$46/COUNTIFS($H$116:$H$127,H123),IF(H123=$M$47,$N$47/COUNTIFS($H$116:$H$127,H123),""/COUNTIFS($H$116:$H$127,H123))))))</f>
        <v>5.8333333333333327E-2</v>
      </c>
      <c r="K123" s="134">
        <f>((IF(H123=$M$45,$N$45/COUNTIFS($H$116:$H$127,H123),IF(H123=$M$46,$N$46/COUNTIFS($H$116:$H$127,H123),IF(H123=$M$47,$N$47/COUNTIFS($H$116:$H$127,H123),""/COUNTIFS($H$116:$H$127,H123))))))*IF(Formato!I183="Bueno",4/4,IF(Formato!I183="Deteriorado/Desgastado",3/4,IF(Formato!I183="Dañado",2/4,IF(Formato!I183="Insuficiente",1/4,0))))*$H$115</f>
        <v>4.6666666666666662E-3</v>
      </c>
      <c r="L123" s="113"/>
      <c r="Q123" s="113"/>
      <c r="U123" s="146"/>
    </row>
    <row r="124" spans="4:21" ht="11.85" customHeight="1">
      <c r="E124" s="145" t="s">
        <v>231</v>
      </c>
      <c r="F124" s="140" t="s">
        <v>5</v>
      </c>
      <c r="G124" s="116">
        <f t="shared" si="21"/>
        <v>4</v>
      </c>
      <c r="H124" s="131" t="s">
        <v>473</v>
      </c>
      <c r="I124" s="132">
        <v>4.6666666666666662E-3</v>
      </c>
      <c r="J124" s="134">
        <f>((IF(H124=$M$45,$N$45/COUNTIFS($H$116:$H$127,H124),IF(H124=$M$46,$N$46/COUNTIFS($H$116:$H$127,H124),IF(H124=$M$47,$N$47/COUNTIFS($H$116:$H$127,H124),""/COUNTIFS($H$116:$H$127,H124))))))</f>
        <v>5.8333333333333327E-2</v>
      </c>
      <c r="K124" s="134">
        <f>((IF(H124=$M$45,$N$45/COUNTIFS($H$116:$H$127,H124),IF(H124=$M$46,$N$46/COUNTIFS($H$116:$H$127,H124),IF(H124=$M$47,$N$47/COUNTIFS($H$116:$H$127,H124),""/COUNTIFS($H$116:$H$127,H124))))))*IF(Formato!I184="Bueno",4/4,IF(Formato!I184="Deteriorado/Desgastado",3/4,IF(Formato!I184="Dañado",2/4,IF(Formato!I184="Insuficiente",1/4,0))))*$H$115</f>
        <v>0</v>
      </c>
      <c r="L124" s="113"/>
      <c r="Q124" s="113"/>
      <c r="U124" s="146"/>
    </row>
    <row r="125" spans="4:21" ht="11.85" customHeight="1">
      <c r="E125" s="145" t="s">
        <v>132</v>
      </c>
      <c r="F125" s="140" t="s">
        <v>5</v>
      </c>
      <c r="G125" s="116">
        <f t="shared" si="21"/>
        <v>4</v>
      </c>
      <c r="H125" s="131" t="s">
        <v>473</v>
      </c>
      <c r="I125" s="132">
        <v>4.6666666666666662E-3</v>
      </c>
      <c r="J125" s="134">
        <f>((IF(H125=$M$45,$N$45/COUNTIFS($H$116:$H$127,H125),IF(H125=$M$46,$N$46/COUNTIFS($H$116:$H$127,H125),IF(H125=$M$47,$N$47/COUNTIFS($H$116:$H$127,H125),""/COUNTIFS($H$116:$H$127,H125))))))</f>
        <v>5.8333333333333327E-2</v>
      </c>
      <c r="K125" s="134">
        <f>((IF(H125=$M$45,$N$45/COUNTIFS($H$116:$H$127,H125),IF(H125=$M$46,$N$46/COUNTIFS($H$116:$H$127,H125),IF(H125=$M$47,$N$47/COUNTIFS($H$116:$H$127,H125),""/COUNTIFS($H$116:$H$127,H125))))))*IF(Formato!I185="Bueno",4/4,IF(Formato!I185="Deteriorado/Desgastado",3/4,IF(Formato!I185="Dañado",2/4,IF(Formato!I185="Insuficiente",1/4,0))))*$H$115</f>
        <v>0</v>
      </c>
      <c r="L125" s="113"/>
      <c r="Q125" s="113"/>
      <c r="U125" s="146"/>
    </row>
    <row r="126" spans="4:21" ht="11.85" customHeight="1">
      <c r="E126" s="145" t="s">
        <v>244</v>
      </c>
      <c r="F126" s="140" t="s">
        <v>5</v>
      </c>
      <c r="G126" s="116">
        <f t="shared" si="21"/>
        <v>4</v>
      </c>
      <c r="H126" s="131" t="s">
        <v>473</v>
      </c>
      <c r="I126" s="132">
        <v>4.6666666666666662E-3</v>
      </c>
      <c r="J126" s="134">
        <f>((IF(H126=$M$45,$N$45/COUNTIFS($H$116:$H$127,H126),IF(H126=$M$46,$N$46/COUNTIFS($H$116:$H$127,H126),IF(H126=$M$47,$N$47/COUNTIFS($H$116:$H$127,H126),""/COUNTIFS($H$116:$H$127,H126))))))</f>
        <v>5.8333333333333327E-2</v>
      </c>
      <c r="K126" s="134">
        <f>((IF(H126=$M$45,$N$45/COUNTIFS($H$116:$H$127,H126),IF(H126=$M$46,$N$46/COUNTIFS($H$116:$H$127,H126),IF(H126=$M$47,$N$47/COUNTIFS($H$116:$H$127,H126),""/COUNTIFS($H$116:$H$127,H126))))))*IF(Formato!I186="Bueno",4/4,IF(Formato!I186="Deteriorado/Desgastado",3/4,IF(Formato!I186="Dañado",2/4,IF(Formato!I186="Insuficiente",1/4,0))))*$H$115</f>
        <v>0</v>
      </c>
      <c r="L126" s="113"/>
      <c r="Q126" s="113"/>
      <c r="U126" s="146"/>
    </row>
    <row r="127" spans="4:21" ht="11.85" customHeight="1">
      <c r="E127" s="145" t="s">
        <v>484</v>
      </c>
      <c r="F127" s="140" t="s">
        <v>5</v>
      </c>
      <c r="G127" s="116">
        <f t="shared" si="21"/>
        <v>4</v>
      </c>
      <c r="H127" s="131" t="s">
        <v>473</v>
      </c>
      <c r="I127" s="132">
        <v>4.6666666666666662E-3</v>
      </c>
      <c r="J127" s="134">
        <f>((IF(H127=$M$45,$N$45/COUNTIFS($H$116:$H$127,H127),IF(H127=$M$46,$N$46/COUNTIFS($H$116:$H$127,H127),IF(H127=$M$47,$N$47/COUNTIFS($H$116:$H$127,H127),""/COUNTIFS($H$116:$H$127,H127))))))</f>
        <v>5.8333333333333327E-2</v>
      </c>
      <c r="K127" s="134">
        <f>((IF(H127=$M$45,$N$45/COUNTIFS($H$116:$H$127,H127),IF(H127=$M$46,$N$46/COUNTIFS($H$116:$H$127,H127),IF(H127=$M$47,$N$47/COUNTIFS($H$116:$H$127,H127),""/COUNTIFS($H$116:$H$127,H127))))))*IF(Formato!I187="Bueno",4/4,IF(Formato!I187="Deteriorado/Desgastado",3/4,IF(Formato!I187="Dañado",2/4,IF(Formato!I187="Insuficiente",1/4,0))))*$H$115</f>
        <v>0</v>
      </c>
      <c r="L127" s="113"/>
      <c r="Q127" s="113"/>
      <c r="U127" s="146"/>
    </row>
    <row r="128" spans="4:21" ht="11.85" customHeight="1">
      <c r="E128" s="122" t="s">
        <v>243</v>
      </c>
      <c r="F128" s="123"/>
      <c r="G128" s="124">
        <f>+AVERAGE(G129:G142)/4</f>
        <v>1</v>
      </c>
      <c r="H128" s="125">
        <f>+G128*0.1</f>
        <v>0.1</v>
      </c>
      <c r="I128" s="142">
        <v>9.9999999999999978E-2</v>
      </c>
      <c r="J128" s="126">
        <f>SUM(J129:J142)</f>
        <v>1</v>
      </c>
      <c r="K128" s="127">
        <f>SUM(K129:K142)</f>
        <v>5.4285714285714291E-2</v>
      </c>
      <c r="L128" s="113"/>
      <c r="Q128" s="113"/>
      <c r="U128" s="146"/>
    </row>
    <row r="129" spans="5:21" s="113" customFormat="1" ht="11.85" customHeight="1">
      <c r="E129" s="145" t="s">
        <v>170</v>
      </c>
      <c r="F129" s="140" t="s">
        <v>5</v>
      </c>
      <c r="G129" s="116">
        <f t="shared" ref="G129:G140" si="22">+VLOOKUP(F129,$A$9:$B$13,2,0)</f>
        <v>4</v>
      </c>
      <c r="H129" s="131" t="s">
        <v>474</v>
      </c>
      <c r="I129" s="132">
        <v>6.6666666666666671E-3</v>
      </c>
      <c r="J129" s="134">
        <f>((IF(H129=$M$45,$N$45/COUNTIFS($H$129:$H$142,H129),IF(H129=$M$46,$N$46/COUNTIFS($H$129:$H$142,H129),IF(H129=$M$47,$N$47/COUNTIFS($H$129:$H$142,H129),""/COUNTIFS($H$129:$H$142,H129))))))</f>
        <v>6.6666666666666666E-2</v>
      </c>
      <c r="K129" s="134">
        <f>((IF(H129=$M$45,$N$45/COUNTIFS($H$129:$H$142,H129),IF(H129=$M$46,$N$46/COUNTIFS($H$129:$H$142,H129),IF(H129=$M$47,$N$47/COUNTIFS($H$129:$H$142,H129),""/COUNTIFS($H$129:$H$142,H129))))))*IF(Formato!D190="Bueno",4/4,IF(Formato!D190="Deteriorado/Desgastado",3/4,IF(Formato!D190="Dañado",2/4,IF(Formato!D190="Insuficiente",1/4,0))))*$H$128</f>
        <v>5.000000000000001E-3</v>
      </c>
      <c r="L129" s="128"/>
      <c r="U129" s="146"/>
    </row>
    <row r="130" spans="5:21" s="113" customFormat="1" ht="11.85" customHeight="1">
      <c r="E130" s="145" t="s">
        <v>178</v>
      </c>
      <c r="F130" s="140" t="s">
        <v>5</v>
      </c>
      <c r="G130" s="116">
        <f t="shared" si="22"/>
        <v>4</v>
      </c>
      <c r="H130" s="131" t="s">
        <v>474</v>
      </c>
      <c r="I130" s="132">
        <v>6.6666666666666671E-3</v>
      </c>
      <c r="J130" s="134">
        <f t="shared" ref="J130:J140" si="23">((IF(H130=$M$45,$N$45/COUNTIFS($H$129:$H$142,H130),IF(H130=$M$46,$N$46/COUNTIFS($H$129:$H$142,H130),IF(H130=$M$47,$N$47/COUNTIFS($H$129:$H$142,H130),""/COUNTIFS($H$129:$H$142,H130))))))</f>
        <v>6.6666666666666666E-2</v>
      </c>
      <c r="K130" s="134">
        <f>((IF(H130=$M$45,$N$45/COUNTIFS($H$129:$H$142,H130),IF(H130=$M$46,$N$46/COUNTIFS($H$129:$H$142,H130),IF(H130=$M$47,$N$47/COUNTIFS($H$129:$H$142,H130),""/COUNTIFS($H$129:$H$142,H130))))))*IF(Formato!D191="Bueno",4/4,IF(Formato!D191="Deteriorado/Desgastado",3/4,IF(Formato!D191="Dañado",2/4,IF(Formato!D191="Insuficiente",1/4,0))))*$H$128</f>
        <v>6.6666666666666671E-3</v>
      </c>
      <c r="L130" s="128"/>
      <c r="U130" s="146"/>
    </row>
    <row r="131" spans="5:21" s="113" customFormat="1" ht="11.85" customHeight="1">
      <c r="E131" s="145" t="s">
        <v>181</v>
      </c>
      <c r="F131" s="140" t="s">
        <v>5</v>
      </c>
      <c r="G131" s="116">
        <f t="shared" si="22"/>
        <v>4</v>
      </c>
      <c r="H131" s="131" t="s">
        <v>474</v>
      </c>
      <c r="I131" s="132">
        <v>6.6666666666666671E-3</v>
      </c>
      <c r="J131" s="134">
        <f t="shared" si="23"/>
        <v>6.6666666666666666E-2</v>
      </c>
      <c r="K131" s="134">
        <f>((IF(H131=$M$45,$N$45/COUNTIFS($H$129:$H$142,H131),IF(H131=$M$46,$N$46/COUNTIFS($H$129:$H$142,H131),IF(H131=$M$47,$N$47/COUNTIFS($H$129:$H$142,H131),""/COUNTIFS($H$129:$H$142,H131))))))*IF(Formato!D192="Bueno",4/4,IF(Formato!D192="Deteriorado/Desgastado",3/4,IF(Formato!D192="Dañado",2/4,IF(Formato!D192="Insuficiente",1/4,0))))*$H$128</f>
        <v>0</v>
      </c>
      <c r="L131" s="128"/>
      <c r="U131" s="146"/>
    </row>
    <row r="132" spans="5:21" s="113" customFormat="1" ht="11.85" customHeight="1">
      <c r="E132" s="145" t="s">
        <v>257</v>
      </c>
      <c r="F132" s="140" t="s">
        <v>5</v>
      </c>
      <c r="G132" s="116">
        <f t="shared" si="22"/>
        <v>4</v>
      </c>
      <c r="H132" s="131" t="s">
        <v>472</v>
      </c>
      <c r="I132" s="132">
        <v>6.4285714285714293E-3</v>
      </c>
      <c r="J132" s="134">
        <f t="shared" si="23"/>
        <v>6.4285714285714293E-2</v>
      </c>
      <c r="K132" s="134">
        <f>((IF(H132=$M$45,$N$45/COUNTIFS($H$129:$H$142,H132),IF(H132=$M$46,$N$46/COUNTIFS($H$129:$H$142,H132),IF(H132=$M$47,$N$47/COUNTIFS($H$129:$H$142,H132),""/COUNTIFS($H$129:$H$142,H132))))))*IF(Formato!D193="Bueno",4/4,IF(Formato!D193="Deteriorado/Desgastado",3/4,IF(Formato!D193="Dañado",2/4,IF(Formato!D193="Insuficiente",1/4,0))))*$H$128</f>
        <v>6.4285714285714293E-3</v>
      </c>
      <c r="L132" s="128"/>
      <c r="U132" s="146"/>
    </row>
    <row r="133" spans="5:21" s="113" customFormat="1" ht="11.85" customHeight="1">
      <c r="E133" s="145" t="s">
        <v>192</v>
      </c>
      <c r="F133" s="140" t="s">
        <v>5</v>
      </c>
      <c r="G133" s="116">
        <f t="shared" si="22"/>
        <v>4</v>
      </c>
      <c r="H133" s="131" t="s">
        <v>472</v>
      </c>
      <c r="I133" s="132">
        <v>6.4285714285714293E-3</v>
      </c>
      <c r="J133" s="134">
        <f t="shared" si="23"/>
        <v>6.4285714285714293E-2</v>
      </c>
      <c r="K133" s="134">
        <f>((IF(H133=$M$45,$N$45/COUNTIFS($H$129:$H$142,H133),IF(H133=$M$46,$N$46/COUNTIFS($H$129:$H$142,H133),IF(H133=$M$47,$N$47/COUNTIFS($H$129:$H$142,H133),""/COUNTIFS($H$129:$H$142,H133))))))*IF(Formato!D194="Bueno",4/4,IF(Formato!D194="Deteriorado/Desgastado",3/4,IF(Formato!D194="Dañado",2/4,IF(Formato!D194="Insuficiente",1/4,0))))*$H$128</f>
        <v>6.4285714285714293E-3</v>
      </c>
      <c r="L133" s="128"/>
      <c r="U133" s="146"/>
    </row>
    <row r="134" spans="5:21" s="113" customFormat="1" ht="11.85" customHeight="1">
      <c r="E134" s="145" t="s">
        <v>252</v>
      </c>
      <c r="F134" s="140" t="s">
        <v>5</v>
      </c>
      <c r="G134" s="116">
        <f t="shared" si="22"/>
        <v>4</v>
      </c>
      <c r="H134" s="131" t="s">
        <v>473</v>
      </c>
      <c r="I134" s="132">
        <v>1.1666666666666665E-2</v>
      </c>
      <c r="J134" s="134">
        <f t="shared" si="23"/>
        <v>0.11666666666666665</v>
      </c>
      <c r="K134" s="134">
        <f>((IF(H134=$M$45,$N$45/COUNTIFS($H$129:$H$142,H134),IF(H134=$M$46,$N$46/COUNTIFS($H$129:$H$142,H134),IF(H134=$M$47,$N$47/COUNTIFS($H$129:$H$142,H134),""/COUNTIFS($H$129:$H$142,H134))))))*IF(Formato!D195="Bueno",4/4,IF(Formato!D195="Deteriorado/Desgastado",3/4,IF(Formato!D195="Dañado",2/4,IF(Formato!D195="Insuficiente",1/4,0))))*$H$128</f>
        <v>0</v>
      </c>
      <c r="L134" s="128"/>
      <c r="U134" s="146"/>
    </row>
    <row r="135" spans="5:21" s="113" customFormat="1" ht="11.85" customHeight="1">
      <c r="E135" s="145" t="s">
        <v>380</v>
      </c>
      <c r="F135" s="140" t="s">
        <v>5</v>
      </c>
      <c r="G135" s="116">
        <f t="shared" si="22"/>
        <v>4</v>
      </c>
      <c r="H135" s="131" t="s">
        <v>472</v>
      </c>
      <c r="I135" s="132">
        <v>6.4285714285714293E-3</v>
      </c>
      <c r="J135" s="134">
        <f t="shared" si="23"/>
        <v>6.4285714285714293E-2</v>
      </c>
      <c r="K135" s="134">
        <f>((IF(H135=$M$45,$N$45/COUNTIFS($H$129:$H$142,H135),IF(H135=$M$46,$N$46/COUNTIFS($H$129:$H$142,H135),IF(H135=$M$47,$N$47/COUNTIFS($H$129:$H$142,H135),""/COUNTIFS($H$129:$H$142,H135))))))*IF(Formato!D196="Bueno",4/4,IF(Formato!D196="Deteriorado/Desgastado",3/4,IF(Formato!D196="Dañado",2/4,IF(Formato!D196="Insuficiente",1/4,0))))*$H$128</f>
        <v>0</v>
      </c>
      <c r="L135" s="128"/>
      <c r="U135" s="146"/>
    </row>
    <row r="136" spans="5:21" s="113" customFormat="1" ht="11.85" customHeight="1">
      <c r="E136" s="145" t="s">
        <v>253</v>
      </c>
      <c r="F136" s="140" t="s">
        <v>5</v>
      </c>
      <c r="G136" s="116">
        <f t="shared" si="22"/>
        <v>4</v>
      </c>
      <c r="H136" s="131" t="s">
        <v>472</v>
      </c>
      <c r="I136" s="132">
        <v>6.4285714285714293E-3</v>
      </c>
      <c r="J136" s="134">
        <f t="shared" si="23"/>
        <v>6.4285714285714293E-2</v>
      </c>
      <c r="K136" s="134">
        <f>((IF(H136=$M$45,$N$45/COUNTIFS($H$129:$H$142,H136),IF(H136=$M$46,$N$46/COUNTIFS($H$129:$H$142,H136),IF(H136=$M$47,$N$47/COUNTIFS($H$129:$H$142,H136),""/COUNTIFS($H$129:$H$142,H136))))))*IF(Formato!D197="Bueno",4/4,IF(Formato!D197="Deteriorado/Desgastado",3/4,IF(Formato!D197="Dañado",2/4,IF(Formato!D197="Insuficiente",1/4,0))))*$H$128</f>
        <v>0</v>
      </c>
      <c r="L136" s="128"/>
      <c r="U136" s="146"/>
    </row>
    <row r="137" spans="5:21" s="113" customFormat="1" ht="11.85" customHeight="1">
      <c r="E137" s="145" t="s">
        <v>381</v>
      </c>
      <c r="F137" s="140" t="s">
        <v>5</v>
      </c>
      <c r="G137" s="116">
        <f t="shared" si="22"/>
        <v>4</v>
      </c>
      <c r="H137" s="131" t="s">
        <v>472</v>
      </c>
      <c r="I137" s="132">
        <v>6.4285714285714293E-3</v>
      </c>
      <c r="J137" s="134">
        <f t="shared" si="23"/>
        <v>6.4285714285714293E-2</v>
      </c>
      <c r="K137" s="134">
        <f>((IF(H137=$M$45,$N$45/COUNTIFS($H$129:$H$142,H137),IF(H137=$M$46,$N$46/COUNTIFS($H$129:$H$142,H137),IF(H137=$M$47,$N$47/COUNTIFS($H$129:$H$142,H137),""/COUNTIFS($H$129:$H$142,H137))))))*IF(Formato!D198="Bueno",4/4,IF(Formato!D198="Deteriorado/Desgastado",3/4,IF(Formato!D198="Dañado",2/4,IF(Formato!D198="Insuficiente",1/4,0))))*$H$128</f>
        <v>0</v>
      </c>
      <c r="L137" s="128"/>
      <c r="U137" s="146"/>
    </row>
    <row r="138" spans="5:21" s="113" customFormat="1" ht="11.85" customHeight="1">
      <c r="E138" s="145" t="s">
        <v>254</v>
      </c>
      <c r="F138" s="140" t="s">
        <v>5</v>
      </c>
      <c r="G138" s="116">
        <f t="shared" si="22"/>
        <v>4</v>
      </c>
      <c r="H138" s="131" t="s">
        <v>472</v>
      </c>
      <c r="I138" s="132">
        <v>6.4285714285714293E-3</v>
      </c>
      <c r="J138" s="134">
        <f t="shared" si="23"/>
        <v>6.4285714285714293E-2</v>
      </c>
      <c r="K138" s="134">
        <f>((IF(H138=$M$45,$N$45/COUNTIFS($H$129:$H$142,H138),IF(H138=$M$46,$N$46/COUNTIFS($H$129:$H$142,H138),IF(H138=$M$47,$N$47/COUNTIFS($H$129:$H$142,H138),""/COUNTIFS($H$129:$H$142,H138))))))*IF(Formato!D199="Bueno",4/4,IF(Formato!D199="Deteriorado/Desgastado",3/4,IF(Formato!D199="Dañado",2/4,IF(Formato!D199="Insuficiente",1/4,0))))*$H$128</f>
        <v>6.4285714285714293E-3</v>
      </c>
      <c r="L138" s="128"/>
      <c r="U138" s="146"/>
    </row>
    <row r="139" spans="5:21" s="113" customFormat="1" ht="11.85" customHeight="1">
      <c r="E139" s="145" t="s">
        <v>255</v>
      </c>
      <c r="F139" s="140" t="s">
        <v>5</v>
      </c>
      <c r="G139" s="116">
        <f t="shared" si="22"/>
        <v>4</v>
      </c>
      <c r="H139" s="131" t="s">
        <v>472</v>
      </c>
      <c r="I139" s="132">
        <v>6.4285714285714293E-3</v>
      </c>
      <c r="J139" s="134">
        <f t="shared" si="23"/>
        <v>6.4285714285714293E-2</v>
      </c>
      <c r="K139" s="134">
        <f>((IF(H139=$M$45,$N$45/COUNTIFS($H$129:$H$142,H139),IF(H139=$M$46,$N$46/COUNTIFS($H$129:$H$142,H139),IF(H139=$M$47,$N$47/COUNTIFS($H$129:$H$142,H139),""/COUNTIFS($H$129:$H$142,H139))))))*IF(Formato!D200="Bueno",4/4,IF(Formato!D200="Deteriorado/Desgastado",3/4,IF(Formato!D200="Dañado",2/4,IF(Formato!D200="Insuficiente",1/4,0))))*$H$128</f>
        <v>0</v>
      </c>
      <c r="L139" s="128"/>
      <c r="U139" s="146"/>
    </row>
    <row r="140" spans="5:21" s="113" customFormat="1" ht="11.85" customHeight="1">
      <c r="E140" s="145" t="s">
        <v>484</v>
      </c>
      <c r="F140" s="140" t="s">
        <v>5</v>
      </c>
      <c r="G140" s="116">
        <f t="shared" si="22"/>
        <v>4</v>
      </c>
      <c r="H140" s="131" t="s">
        <v>473</v>
      </c>
      <c r="I140" s="132">
        <v>1.1666666666666665E-2</v>
      </c>
      <c r="J140" s="134">
        <f t="shared" si="23"/>
        <v>0.11666666666666665</v>
      </c>
      <c r="K140" s="134">
        <f>((IF(H140=$M$45,$N$45/COUNTIFS($H$129:$H$142,H140),IF(H140=$M$46,$N$46/COUNTIFS($H$129:$H$142,H140),IF(H140=$M$47,$N$47/COUNTIFS($H$129:$H$142,H140),""/COUNTIFS($H$129:$H$142,H140))))))*IF(Formato!D201="Bueno",4/4,IF(Formato!D201="Deteriorado/Desgastado",3/4,IF(Formato!D201="Dañado",2/4,IF(Formato!D201="Insuficiente",1/4,0))))*$H$128</f>
        <v>1.1666666666666665E-2</v>
      </c>
      <c r="L140" s="128"/>
      <c r="U140" s="146"/>
    </row>
    <row r="141" spans="5:21" s="113" customFormat="1" ht="11.85" customHeight="1">
      <c r="E141" s="130" t="s">
        <v>208</v>
      </c>
      <c r="F141" s="115"/>
      <c r="G141" s="116"/>
      <c r="H141" s="138"/>
      <c r="I141" s="139"/>
      <c r="J141" s="134"/>
      <c r="K141" s="134"/>
      <c r="L141" s="128"/>
      <c r="U141" s="146"/>
    </row>
    <row r="142" spans="5:21" s="113" customFormat="1" ht="11.85" customHeight="1">
      <c r="E142" s="145" t="s">
        <v>251</v>
      </c>
      <c r="F142" s="140" t="s">
        <v>5</v>
      </c>
      <c r="G142" s="116">
        <f>+VLOOKUP(F142,$A$9:$B$13,2,0)</f>
        <v>4</v>
      </c>
      <c r="H142" s="131" t="s">
        <v>473</v>
      </c>
      <c r="I142" s="132">
        <v>1.1666666666666665E-2</v>
      </c>
      <c r="J142" s="134">
        <f>((IF(H142=$M$45,$N$45/COUNTIFS($H$129:$H$142,H142),IF(H142=$M$46,$N$46/COUNTIFS($H$129:$H$142,H142),IF(H142=$M$47,$N$47/COUNTIFS($H$129:$H$142,H142),""/COUNTIFS($H$129:$H$142,H142))))))</f>
        <v>0.11666666666666665</v>
      </c>
      <c r="K142" s="134">
        <f>((IF(H142=$M$45,$N$45/COUNTIFS($H$129:$H$142,H142),IF(H142=$M$46,$N$46/COUNTIFS($H$129:$H$142,H142),IF(H142=$M$47,$N$47/COUNTIFS($H$129:$H$142,H142),""/COUNTIFS($H$129:$H$142,H142))))))*IF(Formato!I205="Bueno",4/4,IF(Formato!I205="Deteriorado/Desgastado",3/4,IF(Formato!I205="Dañado",2/4,IF(Formato!I205="Insuficiente",1/4,0))))*$H$128</f>
        <v>1.1666666666666665E-2</v>
      </c>
      <c r="L142" s="128"/>
      <c r="U142" s="146"/>
    </row>
    <row r="143" spans="5:21" s="113" customFormat="1" ht="11.85" customHeight="1">
      <c r="E143" s="122" t="s">
        <v>220</v>
      </c>
      <c r="F143" s="123"/>
      <c r="G143" s="124">
        <f>+AVERAGE(G144:G151)/4</f>
        <v>1</v>
      </c>
      <c r="H143" s="125">
        <f>+G143*0.01</f>
        <v>0.01</v>
      </c>
      <c r="I143" s="142">
        <v>0.01</v>
      </c>
      <c r="J143" s="126">
        <f>SUM(J144:J152)</f>
        <v>1.0000000000000002</v>
      </c>
      <c r="K143" s="127">
        <f>SUM(K144:K152)</f>
        <v>7.5000000000000006E-3</v>
      </c>
      <c r="L143" s="128"/>
      <c r="U143" s="146"/>
    </row>
    <row r="144" spans="5:21" s="113" customFormat="1" ht="11.85" customHeight="1">
      <c r="E144" s="145" t="s">
        <v>170</v>
      </c>
      <c r="F144" s="140" t="s">
        <v>5</v>
      </c>
      <c r="G144" s="116">
        <f t="shared" ref="G144:G152" si="24">+VLOOKUP(F144,$A$9:$B$13,2,0)</f>
        <v>4</v>
      </c>
      <c r="H144" s="131" t="s">
        <v>474</v>
      </c>
      <c r="I144" s="132">
        <v>1.1111111111111111E-3</v>
      </c>
      <c r="J144" s="134">
        <f t="shared" ref="J144:J152" si="25">+((IF(H144=$M$144,$N$144/COUNTIFS($H$144:$H$152,H144),IF(H144=$M$145,$N$145/COUNTIFS($H$144:$H$152,H144),IF(H144=$M$146,$N$146/COUNTIFS($H$144:$H$152,H144),""/COUNTIFS($H$144:$H$152,H144))))))</f>
        <v>0.1111111111111111</v>
      </c>
      <c r="K144" s="134">
        <f>+((IF(H144=$M$144,$N$144/COUNTIFS($H$144:$H$152,H144),IF(H144=$M$145,$N$145/COUNTIFS($H$144:$H$152,H144),IF(H144=$M$146,$N$146/COUNTIFS($H$144:$H$152,H144),""/COUNTIFS($H$144:$H$152,H144)))))*IF(Formato!D208="Bueno",4/4,IF(Formato!D208="Deteriorado/Desgastado",3/4,IF(Formato!D208="Dañado",2/4,IF(Formato!D208="Insuficiente",1/4,0)))))*$H$143</f>
        <v>8.3333333333333328E-4</v>
      </c>
      <c r="L144" s="128"/>
      <c r="M144" s="113" t="s">
        <v>474</v>
      </c>
      <c r="N144" s="129">
        <v>1</v>
      </c>
      <c r="U144" s="146"/>
    </row>
    <row r="145" spans="5:21" s="113" customFormat="1" ht="11.85" customHeight="1">
      <c r="E145" s="145" t="s">
        <v>178</v>
      </c>
      <c r="F145" s="140" t="s">
        <v>5</v>
      </c>
      <c r="G145" s="116">
        <f t="shared" si="24"/>
        <v>4</v>
      </c>
      <c r="H145" s="131" t="s">
        <v>474</v>
      </c>
      <c r="I145" s="132">
        <v>1.1111111111111111E-3</v>
      </c>
      <c r="J145" s="134">
        <f t="shared" si="25"/>
        <v>0.1111111111111111</v>
      </c>
      <c r="K145" s="134">
        <f>+((IF(H145=$M$144,$N$144/COUNTIFS($H$144:$H$152,H145),IF(H145=$M$145,$N$145/COUNTIFS($H$144:$H$152,H145),IF(H145=$M$146,$N$146/COUNTIFS($H$144:$H$152,H145),""/COUNTIFS($H$144:$H$152,H145)))))*IF(Formato!D209="Bueno",4/4,IF(Formato!D209="Deteriorado/Desgastado",3/4,IF(Formato!D209="Dañado",2/4,IF(Formato!D209="Insuficiente",1/4,0)))))*$H$143</f>
        <v>1.1111111111111111E-3</v>
      </c>
      <c r="L145" s="128"/>
      <c r="M145" s="131" t="s">
        <v>473</v>
      </c>
      <c r="N145" s="129"/>
      <c r="U145" s="146"/>
    </row>
    <row r="146" spans="5:21" s="113" customFormat="1" ht="11.85" customHeight="1">
      <c r="E146" s="145" t="s">
        <v>181</v>
      </c>
      <c r="F146" s="140" t="s">
        <v>5</v>
      </c>
      <c r="G146" s="116">
        <f t="shared" si="24"/>
        <v>4</v>
      </c>
      <c r="H146" s="131" t="s">
        <v>474</v>
      </c>
      <c r="I146" s="132">
        <v>1.1111111111111111E-3</v>
      </c>
      <c r="J146" s="134">
        <f t="shared" si="25"/>
        <v>0.1111111111111111</v>
      </c>
      <c r="K146" s="134">
        <f>+((IF(H146=$M$144,$N$144/COUNTIFS($H$144:$H$152,H146),IF(H146=$M$145,$N$145/COUNTIFS($H$144:$H$152,H146),IF(H146=$M$146,$N$146/COUNTIFS($H$144:$H$152,H146),""/COUNTIFS($H$144:$H$152,H146)))))*IF(Formato!D210="Bueno",4/4,IF(Formato!D210="Deteriorado/Desgastado",3/4,IF(Formato!D210="Dañado",2/4,IF(Formato!D210="Insuficiente",1/4,0)))))*$H$143</f>
        <v>0</v>
      </c>
      <c r="L146" s="128"/>
      <c r="M146" s="131" t="s">
        <v>472</v>
      </c>
      <c r="N146" s="129"/>
      <c r="U146" s="146"/>
    </row>
    <row r="147" spans="5:21" s="113" customFormat="1" ht="11.85" customHeight="1">
      <c r="E147" s="145" t="s">
        <v>382</v>
      </c>
      <c r="F147" s="140" t="s">
        <v>5</v>
      </c>
      <c r="G147" s="116">
        <f t="shared" si="24"/>
        <v>4</v>
      </c>
      <c r="H147" s="131" t="s">
        <v>474</v>
      </c>
      <c r="I147" s="132">
        <v>1.1111111111111111E-3</v>
      </c>
      <c r="J147" s="134">
        <f t="shared" si="25"/>
        <v>0.1111111111111111</v>
      </c>
      <c r="K147" s="134">
        <f>+((IF(H147=$M$144,$N$144/COUNTIFS($H$144:$H$152,H147),IF(H147=$M$145,$N$145/COUNTIFS($H$144:$H$152,H147),IF(H147=$M$146,$N$146/COUNTIFS($H$144:$H$152,H147),""/COUNTIFS($H$144:$H$152,H147)))))*IF(Formato!D211="Bueno",4/4,IF(Formato!D211="Deteriorado/Desgastado",3/4,IF(Formato!D211="Dañado",2/4,IF(Formato!D211="Insuficiente",1/4,0)))))*$H$143</f>
        <v>1.1111111111111111E-3</v>
      </c>
      <c r="L147" s="128"/>
      <c r="M147" s="131"/>
      <c r="N147" s="129"/>
      <c r="U147" s="146"/>
    </row>
    <row r="148" spans="5:21" s="113" customFormat="1" ht="11.85" customHeight="1">
      <c r="E148" s="145" t="s">
        <v>192</v>
      </c>
      <c r="F148" s="140" t="s">
        <v>5</v>
      </c>
      <c r="G148" s="116">
        <f t="shared" si="24"/>
        <v>4</v>
      </c>
      <c r="H148" s="131" t="s">
        <v>474</v>
      </c>
      <c r="I148" s="132">
        <v>1.1111111111111111E-3</v>
      </c>
      <c r="J148" s="134">
        <f t="shared" si="25"/>
        <v>0.1111111111111111</v>
      </c>
      <c r="K148" s="134">
        <f>+((IF(H148=$M$144,$N$144/COUNTIFS($H$144:$H$152,H148),IF(H148=$M$145,$N$145/COUNTIFS($H$144:$H$152,H148),IF(H148=$M$146,$N$146/COUNTIFS($H$144:$H$152,H148),""/COUNTIFS($H$144:$H$152,H148)))))*IF(Formato!D212="Bueno",4/4,IF(Formato!D212="Deteriorado/Desgastado",3/4,IF(Formato!D212="Dañado",2/4,IF(Formato!D212="Insuficiente",1/4,0)))))*$H$143</f>
        <v>1.1111111111111111E-3</v>
      </c>
      <c r="L148" s="128"/>
      <c r="M148" s="131"/>
      <c r="N148" s="131"/>
      <c r="U148" s="146"/>
    </row>
    <row r="149" spans="5:21" s="113" customFormat="1" ht="11.85" customHeight="1">
      <c r="E149" s="145" t="s">
        <v>383</v>
      </c>
      <c r="F149" s="140" t="s">
        <v>5</v>
      </c>
      <c r="G149" s="116">
        <f t="shared" si="24"/>
        <v>4</v>
      </c>
      <c r="H149" s="131" t="s">
        <v>474</v>
      </c>
      <c r="I149" s="132">
        <v>1.1111111111111111E-3</v>
      </c>
      <c r="J149" s="134">
        <f t="shared" si="25"/>
        <v>0.1111111111111111</v>
      </c>
      <c r="K149" s="134">
        <f>+((IF(H149=$M$144,$N$144/COUNTIFS($H$144:$H$152,H149),IF(H149=$M$145,$N$145/COUNTIFS($H$144:$H$152,H149),IF(H149=$M$146,$N$146/COUNTIFS($H$144:$H$152,H149),""/COUNTIFS($H$144:$H$152,H149)))))*IF(Formato!D213="Bueno",4/4,IF(Formato!D213="Deteriorado/Desgastado",3/4,IF(Formato!D213="Dañado",2/4,IF(Formato!D213="Insuficiente",1/4,0)))))*$H$143</f>
        <v>1.1111111111111111E-3</v>
      </c>
      <c r="L149" s="128"/>
      <c r="U149" s="146"/>
    </row>
    <row r="150" spans="5:21" s="113" customFormat="1" ht="11.85" customHeight="1">
      <c r="E150" s="145" t="s">
        <v>221</v>
      </c>
      <c r="F150" s="140" t="s">
        <v>5</v>
      </c>
      <c r="G150" s="116">
        <f t="shared" si="24"/>
        <v>4</v>
      </c>
      <c r="H150" s="131" t="s">
        <v>474</v>
      </c>
      <c r="I150" s="132">
        <v>1.1111111111111111E-3</v>
      </c>
      <c r="J150" s="134">
        <f t="shared" si="25"/>
        <v>0.1111111111111111</v>
      </c>
      <c r="K150" s="134">
        <f>+((IF(H150=$M$144,$N$144/COUNTIFS($H$144:$H$152,H150),IF(H150=$M$145,$N$145/COUNTIFS($H$144:$H$152,H150),IF(H150=$M$146,$N$146/COUNTIFS($H$144:$H$152,H150),""/COUNTIFS($H$144:$H$152,H150)))))*IF(Formato!D214="Bueno",4/4,IF(Formato!D214="Deteriorado/Desgastado",3/4,IF(Formato!D214="Dañado",2/4,IF(Formato!D214="Insuficiente",1/4,0)))))*$H$143</f>
        <v>1.1111111111111111E-3</v>
      </c>
      <c r="L150" s="128"/>
      <c r="U150" s="146"/>
    </row>
    <row r="151" spans="5:21" s="113" customFormat="1" ht="11.85" customHeight="1">
      <c r="E151" s="145" t="s">
        <v>245</v>
      </c>
      <c r="F151" s="140" t="s">
        <v>5</v>
      </c>
      <c r="G151" s="116">
        <f t="shared" si="24"/>
        <v>4</v>
      </c>
      <c r="H151" s="131" t="s">
        <v>474</v>
      </c>
      <c r="I151" s="132">
        <v>1.1111111111111111E-3</v>
      </c>
      <c r="J151" s="134">
        <f t="shared" si="25"/>
        <v>0.1111111111111111</v>
      </c>
      <c r="K151" s="134">
        <f>+((IF(H151=$M$144,$N$144/COUNTIFS($H$144:$H$152,H151),IF(H151=$M$145,$N$145/COUNTIFS($H$144:$H$152,H151),IF(H151=$M$146,$N$146/COUNTIFS($H$144:$H$152,H151),""/COUNTIFS($H$144:$H$152,H151)))))*IF(Formato!D215="Bueno",4/4,IF(Formato!D215="Deteriorado/Desgastado",3/4,IF(Formato!D215="Dañado",2/4,IF(Formato!D215="Insuficiente",1/4,0)))))*$H$143</f>
        <v>0</v>
      </c>
      <c r="L151" s="128"/>
      <c r="U151" s="146"/>
    </row>
    <row r="152" spans="5:21" s="113" customFormat="1" ht="11.85" customHeight="1">
      <c r="E152" s="145" t="s">
        <v>484</v>
      </c>
      <c r="F152" s="115" t="s">
        <v>5</v>
      </c>
      <c r="G152" s="116">
        <f t="shared" si="24"/>
        <v>4</v>
      </c>
      <c r="H152" s="131" t="s">
        <v>474</v>
      </c>
      <c r="I152" s="132">
        <v>1.1111111111111111E-3</v>
      </c>
      <c r="J152" s="134">
        <f t="shared" si="25"/>
        <v>0.1111111111111111</v>
      </c>
      <c r="K152" s="134">
        <f>+((IF(H152=$M$144,$N$144/COUNTIFS($H$144:$H$152,H152),IF(H152=$M$145,$N$145/COUNTIFS($H$144:$H$152,H152),IF(H152=$M$146,$N$146/COUNTIFS($H$144:$H$152,H152),""/COUNTIFS($H$144:$H$152,H152)))))*IF(Formato!D216="Bueno",4/4,IF(Formato!D216="Deteriorado/Desgastado",3/4,IF(Formato!D216="Dañado",2/4,IF(Formato!D216="Insuficiente",1/4,0)))))*$H$143</f>
        <v>1.1111111111111111E-3</v>
      </c>
      <c r="L152" s="128"/>
      <c r="U152" s="146"/>
    </row>
    <row r="153" spans="5:21" s="113" customFormat="1" ht="11.85" customHeight="1">
      <c r="E153" s="122" t="s">
        <v>232</v>
      </c>
      <c r="F153" s="123"/>
      <c r="G153" s="124">
        <f>+AVERAGE(G154:G165)/4</f>
        <v>1</v>
      </c>
      <c r="H153" s="125">
        <f>+G153*0.05</f>
        <v>0.05</v>
      </c>
      <c r="I153" s="142">
        <v>0.05</v>
      </c>
      <c r="J153" s="126">
        <f>SUM(J154:J168)</f>
        <v>1</v>
      </c>
      <c r="K153" s="127">
        <f>SUM(K154:K168)</f>
        <v>3.861111111111111E-2</v>
      </c>
      <c r="L153" s="128"/>
      <c r="U153" s="146"/>
    </row>
    <row r="154" spans="5:21" s="113" customFormat="1" ht="11.85" customHeight="1">
      <c r="E154" s="145" t="s">
        <v>170</v>
      </c>
      <c r="F154" s="140" t="s">
        <v>5</v>
      </c>
      <c r="G154" s="116">
        <f t="shared" ref="G154:G168" si="26">+VLOOKUP(F154,$A$9:$B$13,2,0)</f>
        <v>4</v>
      </c>
      <c r="H154" s="131" t="s">
        <v>474</v>
      </c>
      <c r="I154" s="132">
        <v>1.6666666666666668E-3</v>
      </c>
      <c r="J154" s="134">
        <f t="shared" ref="J154:J168" si="27">+((IF(H154=$M$154,$N$154/COUNTIFS($H$154:$H$168,H154),IF(H154=$M$155,$N$155/COUNTIFS($H$154:$H$168,H154),IF(H154=$M$156,$N$156/COUNTIFS($H$154:$H$168,H154),""/COUNTIFS($H$154:$H$168,H154))))))</f>
        <v>3.3333333333333333E-2</v>
      </c>
      <c r="K154" s="134">
        <f>+((IF(H154=$M$154,$N$154/COUNTIFS($H$154:$H$168,H154),IF(H154=$M$155,$N$155/COUNTIFS($H$154:$H$168,H154),IF(H154=$M$156,$N$156/COUNTIFS($H$154:$H$168,H154),""/COUNTIFS($H$154:$H$168,H154)))))*IF(Formato!D220="Bueno",4/4,IF(Formato!D220="Deteriorado/Desgastado",3/4,IF(Formato!D220="Dañado",2/4,IF(Formato!D220="Insuficiente",1/4,0)))))*$H$153</f>
        <v>1.2500000000000002E-3</v>
      </c>
      <c r="L154" s="128"/>
      <c r="M154" s="113" t="s">
        <v>474</v>
      </c>
      <c r="N154" s="129">
        <v>0.2</v>
      </c>
      <c r="U154" s="146"/>
    </row>
    <row r="155" spans="5:21" s="113" customFormat="1" ht="11.85" customHeight="1">
      <c r="E155" s="145" t="s">
        <v>178</v>
      </c>
      <c r="F155" s="140" t="s">
        <v>5</v>
      </c>
      <c r="G155" s="116">
        <f t="shared" si="26"/>
        <v>4</v>
      </c>
      <c r="H155" s="131" t="s">
        <v>474</v>
      </c>
      <c r="I155" s="132">
        <v>1.6666666666666668E-3</v>
      </c>
      <c r="J155" s="134">
        <f t="shared" si="27"/>
        <v>3.3333333333333333E-2</v>
      </c>
      <c r="K155" s="134">
        <f>+((IF(H155=$M$154,$N$154/COUNTIFS($H$154:$H$168,H155),IF(H155=$M$155,$N$155/COUNTIFS($H$154:$H$168,H155),IF(H155=$M$156,$N$156/COUNTIFS($H$154:$H$168,H155),""/COUNTIFS($H$154:$H$168,H155)))))*IF(Formato!D221="Bueno",4/4,IF(Formato!D221="Deteriorado/Desgastado",3/4,IF(Formato!D221="Dañado",2/4,IF(Formato!D221="Insuficiente",1/4,0)))))*$H$153</f>
        <v>1.6666666666666668E-3</v>
      </c>
      <c r="L155" s="128"/>
      <c r="M155" s="131" t="s">
        <v>473</v>
      </c>
      <c r="N155" s="129">
        <v>0.8</v>
      </c>
      <c r="U155" s="146"/>
    </row>
    <row r="156" spans="5:21" s="113" customFormat="1" ht="11.85" customHeight="1">
      <c r="E156" s="145" t="s">
        <v>181</v>
      </c>
      <c r="F156" s="140" t="s">
        <v>5</v>
      </c>
      <c r="G156" s="116">
        <f t="shared" si="26"/>
        <v>4</v>
      </c>
      <c r="H156" s="131" t="s">
        <v>474</v>
      </c>
      <c r="I156" s="132">
        <v>1.6666666666666668E-3</v>
      </c>
      <c r="J156" s="134">
        <f t="shared" si="27"/>
        <v>3.3333333333333333E-2</v>
      </c>
      <c r="K156" s="134">
        <f>+((IF(H156=$M$154,$N$154/COUNTIFS($H$154:$H$168,H156),IF(H156=$M$155,$N$155/COUNTIFS($H$154:$H$168,H156),IF(H156=$M$156,$N$156/COUNTIFS($H$154:$H$168,H156),""/COUNTIFS($H$154:$H$168,H156)))))*IF(Formato!D222="Bueno",4/4,IF(Formato!D222="Deteriorado/Desgastado",3/4,IF(Formato!D222="Dañado",2/4,IF(Formato!D222="Insuficiente",1/4,0)))))*$H$153</f>
        <v>0</v>
      </c>
      <c r="L156" s="128"/>
      <c r="M156" s="131" t="s">
        <v>472</v>
      </c>
      <c r="N156" s="129"/>
      <c r="U156" s="146"/>
    </row>
    <row r="157" spans="5:21" s="113" customFormat="1" ht="11.85" customHeight="1">
      <c r="E157" s="145" t="s">
        <v>182</v>
      </c>
      <c r="F157" s="140" t="s">
        <v>5</v>
      </c>
      <c r="G157" s="116">
        <f t="shared" si="26"/>
        <v>4</v>
      </c>
      <c r="H157" s="131" t="s">
        <v>474</v>
      </c>
      <c r="I157" s="132">
        <v>1.6666666666666668E-3</v>
      </c>
      <c r="J157" s="134">
        <f t="shared" si="27"/>
        <v>3.3333333333333333E-2</v>
      </c>
      <c r="K157" s="134">
        <f>+((IF(H157=$M$154,$N$154/COUNTIFS($H$154:$H$168,H157),IF(H157=$M$155,$N$155/COUNTIFS($H$154:$H$168,H157),IF(H157=$M$156,$N$156/COUNTIFS($H$154:$H$168,H157),""/COUNTIFS($H$154:$H$168,H157)))))*IF(Formato!D223="Bueno",4/4,IF(Formato!D223="Deteriorado/Desgastado",3/4,IF(Formato!D223="Dañado",2/4,IF(Formato!D223="Insuficiente",1/4,0)))))*$H$153</f>
        <v>1.2500000000000002E-3</v>
      </c>
      <c r="L157" s="128"/>
      <c r="M157" s="131"/>
      <c r="N157" s="129"/>
      <c r="U157" s="146"/>
    </row>
    <row r="158" spans="5:21" s="113" customFormat="1" ht="11.85" customHeight="1">
      <c r="E158" s="145" t="s">
        <v>192</v>
      </c>
      <c r="F158" s="140" t="s">
        <v>5</v>
      </c>
      <c r="G158" s="116">
        <f t="shared" si="26"/>
        <v>4</v>
      </c>
      <c r="H158" s="131" t="s">
        <v>474</v>
      </c>
      <c r="I158" s="132">
        <v>1.6666666666666668E-3</v>
      </c>
      <c r="J158" s="134">
        <f t="shared" si="27"/>
        <v>3.3333333333333333E-2</v>
      </c>
      <c r="K158" s="134">
        <f>+((IF(H158=$M$154,$N$154/COUNTIFS($H$154:$H$168,H158),IF(H158=$M$155,$N$155/COUNTIFS($H$154:$H$168,H158),IF(H158=$M$156,$N$156/COUNTIFS($H$154:$H$168,H158),""/COUNTIFS($H$154:$H$168,H158)))))*IF(Formato!D224="Bueno",4/4,IF(Formato!D224="Deteriorado/Desgastado",3/4,IF(Formato!D224="Dañado",2/4,IF(Formato!D224="Insuficiente",1/4,0)))))*$H$153</f>
        <v>1.6666666666666668E-3</v>
      </c>
      <c r="L158" s="128"/>
      <c r="U158" s="146"/>
    </row>
    <row r="159" spans="5:21" s="113" customFormat="1" ht="11.85" customHeight="1">
      <c r="E159" s="145" t="s">
        <v>233</v>
      </c>
      <c r="F159" s="140" t="s">
        <v>5</v>
      </c>
      <c r="G159" s="116">
        <f t="shared" si="26"/>
        <v>4</v>
      </c>
      <c r="H159" s="131" t="s">
        <v>473</v>
      </c>
      <c r="I159" s="132">
        <v>4.4444444444444444E-3</v>
      </c>
      <c r="J159" s="134">
        <f t="shared" si="27"/>
        <v>8.8888888888888892E-2</v>
      </c>
      <c r="K159" s="134">
        <f>+((IF(H159=$M$154,$N$154/COUNTIFS($H$154:$H$168,H159),IF(H159=$M$155,$N$155/COUNTIFS($H$154:$H$168,H159),IF(H159=$M$156,$N$156/COUNTIFS($H$154:$H$168,H159),""/COUNTIFS($H$154:$H$168,H159)))))*IF(Formato!D225="Bueno",4/4,IF(Formato!D225="Deteriorado/Desgastado",3/4,IF(Formato!D225="Dañado",2/4,IF(Formato!D225="Insuficiente",1/4,0)))))*$H$153</f>
        <v>4.4444444444444444E-3</v>
      </c>
      <c r="L159" s="128"/>
      <c r="U159" s="146"/>
    </row>
    <row r="160" spans="5:21" s="113" customFormat="1" ht="11.85" customHeight="1">
      <c r="E160" s="145" t="s">
        <v>234</v>
      </c>
      <c r="F160" s="140" t="s">
        <v>5</v>
      </c>
      <c r="G160" s="116">
        <f t="shared" si="26"/>
        <v>4</v>
      </c>
      <c r="H160" s="131" t="s">
        <v>473</v>
      </c>
      <c r="I160" s="132">
        <v>4.4444444444444444E-3</v>
      </c>
      <c r="J160" s="134">
        <f t="shared" si="27"/>
        <v>8.8888888888888892E-2</v>
      </c>
      <c r="K160" s="134">
        <f>+((IF(H160=$M$154,$N$154/COUNTIFS($H$154:$H$168,H160),IF(H160=$M$155,$N$155/COUNTIFS($H$154:$H$168,H160),IF(H160=$M$156,$N$156/COUNTIFS($H$154:$H$168,H160),""/COUNTIFS($H$154:$H$168,H160)))))*IF(Formato!D226="Bueno",4/4,IF(Formato!D226="Deteriorado/Desgastado",3/4,IF(Formato!D226="Dañado",2/4,IF(Formato!D226="Insuficiente",1/4,0)))))*$H$153</f>
        <v>4.4444444444444444E-3</v>
      </c>
      <c r="L160" s="128"/>
      <c r="U160" s="146"/>
    </row>
    <row r="161" spans="5:21" s="113" customFormat="1" ht="11.85" customHeight="1">
      <c r="E161" s="145" t="s">
        <v>491</v>
      </c>
      <c r="F161" s="140" t="s">
        <v>5</v>
      </c>
      <c r="G161" s="116">
        <f t="shared" si="26"/>
        <v>4</v>
      </c>
      <c r="H161" s="131" t="s">
        <v>473</v>
      </c>
      <c r="I161" s="132">
        <v>4.4444444444444444E-3</v>
      </c>
      <c r="J161" s="134">
        <f t="shared" si="27"/>
        <v>8.8888888888888892E-2</v>
      </c>
      <c r="K161" s="134">
        <f>+((IF(H161=$M$154,$N$154/COUNTIFS($H$154:$H$168,H161),IF(H161=$M$155,$N$155/COUNTIFS($H$154:$H$168,H161),IF(H161=$M$156,$N$156/COUNTIFS($H$154:$H$168,H161),""/COUNTIFS($H$154:$H$168,H161)))))*IF(Formato!D227="Bueno",4/4,IF(Formato!D227="Deteriorado/Desgastado",3/4,IF(Formato!D227="Dañado",2/4,IF(Formato!D227="Insuficiente",1/4,0)))))*$H$153</f>
        <v>0</v>
      </c>
      <c r="L161" s="128"/>
      <c r="U161" s="146"/>
    </row>
    <row r="162" spans="5:21" s="113" customFormat="1" ht="11.85" customHeight="1">
      <c r="E162" s="145" t="s">
        <v>235</v>
      </c>
      <c r="F162" s="140" t="s">
        <v>5</v>
      </c>
      <c r="G162" s="116">
        <f t="shared" si="26"/>
        <v>4</v>
      </c>
      <c r="H162" s="131" t="s">
        <v>473</v>
      </c>
      <c r="I162" s="132">
        <v>4.4444444444444444E-3</v>
      </c>
      <c r="J162" s="134">
        <f t="shared" si="27"/>
        <v>8.8888888888888892E-2</v>
      </c>
      <c r="K162" s="134">
        <f>+((IF(H162=$M$154,$N$154/COUNTIFS($H$154:$H$168,H162),IF(H162=$M$155,$N$155/COUNTIFS($H$154:$H$168,H162),IF(H162=$M$156,$N$156/COUNTIFS($H$154:$H$168,H162),""/COUNTIFS($H$154:$H$168,H162)))))*IF(Formato!D228="Bueno",4/4,IF(Formato!D228="Deteriorado/Desgastado",3/4,IF(Formato!D228="Dañado",2/4,IF(Formato!D228="Insuficiente",1/4,0)))))*$H$153</f>
        <v>0</v>
      </c>
      <c r="L162" s="128"/>
      <c r="U162" s="146"/>
    </row>
    <row r="163" spans="5:21" s="113" customFormat="1" ht="11.85" customHeight="1">
      <c r="E163" s="145" t="s">
        <v>256</v>
      </c>
      <c r="F163" s="140" t="s">
        <v>5</v>
      </c>
      <c r="G163" s="116">
        <f t="shared" si="26"/>
        <v>4</v>
      </c>
      <c r="H163" s="131" t="s">
        <v>473</v>
      </c>
      <c r="I163" s="132">
        <v>4.4444444444444444E-3</v>
      </c>
      <c r="J163" s="134">
        <f t="shared" si="27"/>
        <v>8.8888888888888892E-2</v>
      </c>
      <c r="K163" s="134">
        <f>+((IF(H163=$M$154,$N$154/COUNTIFS($H$154:$H$168,H163),IF(H163=$M$155,$N$155/COUNTIFS($H$154:$H$168,H163),IF(H163=$M$156,$N$156/COUNTIFS($H$154:$H$168,H163),""/COUNTIFS($H$154:$H$168,H163)))))*IF(Formato!D229="Bueno",4/4,IF(Formato!D229="Deteriorado/Desgastado",3/4,IF(Formato!D229="Dañado",2/4,IF(Formato!D229="Insuficiente",1/4,0)))))*$H$153</f>
        <v>4.4444444444444444E-3</v>
      </c>
      <c r="L163" s="128"/>
      <c r="U163" s="146"/>
    </row>
    <row r="164" spans="5:21" s="113" customFormat="1" ht="11.85" customHeight="1">
      <c r="E164" s="145" t="s">
        <v>483</v>
      </c>
      <c r="F164" s="140" t="s">
        <v>5</v>
      </c>
      <c r="G164" s="116">
        <f t="shared" si="26"/>
        <v>4</v>
      </c>
      <c r="H164" s="131" t="s">
        <v>473</v>
      </c>
      <c r="I164" s="132">
        <v>4.4444444444444444E-3</v>
      </c>
      <c r="J164" s="134">
        <f t="shared" si="27"/>
        <v>8.8888888888888892E-2</v>
      </c>
      <c r="K164" s="134">
        <f>+((IF(H164=$M$154,$N$154/COUNTIFS($H$154:$H$168,H164),IF(H164=$M$155,$N$155/COUNTIFS($H$154:$H$168,H164),IF(H164=$M$156,$N$156/COUNTIFS($H$154:$H$168,H164),""/COUNTIFS($H$154:$H$168,H164)))))*IF(Formato!D230="Bueno",4/4,IF(Formato!D230="Deteriorado/Desgastado",3/4,IF(Formato!D230="Dañado",2/4,IF(Formato!D230="Insuficiente",1/4,0)))))*$H$153</f>
        <v>4.4444444444444444E-3</v>
      </c>
      <c r="L164" s="128"/>
      <c r="U164" s="146"/>
    </row>
    <row r="165" spans="5:21" s="113" customFormat="1" ht="11.85" customHeight="1">
      <c r="E165" s="145" t="s">
        <v>481</v>
      </c>
      <c r="F165" s="140" t="s">
        <v>5</v>
      </c>
      <c r="G165" s="116">
        <f t="shared" si="26"/>
        <v>4</v>
      </c>
      <c r="H165" s="131" t="s">
        <v>473</v>
      </c>
      <c r="I165" s="132">
        <v>4.4444444444444444E-3</v>
      </c>
      <c r="J165" s="134">
        <f t="shared" si="27"/>
        <v>8.8888888888888892E-2</v>
      </c>
      <c r="K165" s="134">
        <f>+((IF(H165=$M$154,$N$154/COUNTIFS($H$154:$H$168,H165),IF(H165=$M$155,$N$155/COUNTIFS($H$154:$H$168,H165),IF(H165=$M$156,$N$156/COUNTIFS($H$154:$H$168,H165),""/COUNTIFS($H$154:$H$168,H165)))))*IF(Formato!D231="Bueno",4/4,IF(Formato!D231="Deteriorado/Desgastado",3/4,IF(Formato!D231="Dañado",2/4,IF(Formato!D231="Insuficiente",1/4,0)))))*$H$153</f>
        <v>4.4444444444444444E-3</v>
      </c>
      <c r="L165" s="128"/>
      <c r="U165" s="146"/>
    </row>
    <row r="166" spans="5:21" s="113" customFormat="1" ht="11.85" customHeight="1">
      <c r="E166" s="145" t="s">
        <v>482</v>
      </c>
      <c r="F166" s="140" t="s">
        <v>5</v>
      </c>
      <c r="G166" s="116">
        <f t="shared" si="26"/>
        <v>4</v>
      </c>
      <c r="H166" s="131" t="s">
        <v>473</v>
      </c>
      <c r="I166" s="132">
        <v>4.4444444444444444E-3</v>
      </c>
      <c r="J166" s="134">
        <f t="shared" si="27"/>
        <v>8.8888888888888892E-2</v>
      </c>
      <c r="K166" s="134">
        <f>+((IF(H166=$M$154,$N$154/COUNTIFS($H$154:$H$168,H166),IF(H166=$M$155,$N$155/COUNTIFS($H$154:$H$168,H166),IF(H166=$M$156,$N$156/COUNTIFS($H$154:$H$168,H166),""/COUNTIFS($H$154:$H$168,H166)))))*IF(Formato!D232="Bueno",4/4,IF(Formato!D232="Deteriorado/Desgastado",3/4,IF(Formato!D232="Dañado",2/4,IF(Formato!D232="Insuficiente",1/4,0)))))*$H$153</f>
        <v>4.4444444444444444E-3</v>
      </c>
      <c r="L166" s="128"/>
      <c r="U166" s="146"/>
    </row>
    <row r="167" spans="5:21" s="113" customFormat="1" ht="11.85" customHeight="1">
      <c r="E167" s="145" t="s">
        <v>497</v>
      </c>
      <c r="F167" s="140" t="s">
        <v>5</v>
      </c>
      <c r="G167" s="116">
        <f t="shared" si="26"/>
        <v>4</v>
      </c>
      <c r="H167" s="131" t="s">
        <v>474</v>
      </c>
      <c r="I167" s="132">
        <v>1.6666666666666668E-3</v>
      </c>
      <c r="J167" s="134">
        <f t="shared" si="27"/>
        <v>3.3333333333333333E-2</v>
      </c>
      <c r="K167" s="134">
        <f>+((IF(H167=$M$154,$N$154/COUNTIFS($H$154:$H$168,H167),IF(H167=$M$155,$N$155/COUNTIFS($H$154:$H$168,H167),IF(H167=$M$156,$N$156/COUNTIFS($H$154:$H$168,H167),""/COUNTIFS($H$154:$H$168,H167)))))*IF(Formato!D233="Bueno",4/4,IF(Formato!D233="Deteriorado/Desgastado",3/4,IF(Formato!D233="Dañado",2/4,IF(Formato!D233="Insuficiente",1/4,0)))))*$H$153</f>
        <v>1.6666666666666668E-3</v>
      </c>
      <c r="L167" s="128"/>
      <c r="U167" s="146"/>
    </row>
    <row r="168" spans="5:21" s="113" customFormat="1" ht="11.85" customHeight="1">
      <c r="E168" s="145" t="s">
        <v>484</v>
      </c>
      <c r="F168" s="140" t="s">
        <v>5</v>
      </c>
      <c r="G168" s="116">
        <f t="shared" si="26"/>
        <v>4</v>
      </c>
      <c r="H168" s="131" t="s">
        <v>473</v>
      </c>
      <c r="I168" s="132">
        <v>4.4444444444444444E-3</v>
      </c>
      <c r="J168" s="134">
        <f t="shared" si="27"/>
        <v>8.8888888888888892E-2</v>
      </c>
      <c r="K168" s="134">
        <f>+((IF(H168=$M$154,$N$154/COUNTIFS($H$154:$H$168,H168),IF(H168=$M$155,$N$155/COUNTIFS($H$154:$H$168,H168),IF(H168=$M$156,$N$156/COUNTIFS($H$154:$H$168,H168),""/COUNTIFS($H$154:$H$168,H168)))))*IF(Formato!D234="Bueno",4/4,IF(Formato!D234="Deteriorado/Desgastado",3/4,IF(Formato!D234="Dañado",2/4,IF(Formato!D234="Insuficiente",1/4,0)))))*$H$153</f>
        <v>4.4444444444444444E-3</v>
      </c>
      <c r="L168" s="128"/>
      <c r="U168" s="146"/>
    </row>
    <row r="169" spans="5:21" s="113" customFormat="1" ht="11.85" customHeight="1">
      <c r="E169" s="122" t="s">
        <v>258</v>
      </c>
      <c r="F169" s="123"/>
      <c r="G169" s="124">
        <f>+AVERAGE(G170:G187)/4</f>
        <v>1</v>
      </c>
      <c r="H169" s="125">
        <f>+G169*0.1</f>
        <v>0.1</v>
      </c>
      <c r="I169" s="142">
        <v>0.10000000000000006</v>
      </c>
      <c r="J169" s="126">
        <f>SUM(J170:J189)</f>
        <v>1.0000000000000002</v>
      </c>
      <c r="K169" s="127">
        <f>SUM(K170:K189)</f>
        <v>8.2500000000000046E-2</v>
      </c>
      <c r="L169" s="128"/>
      <c r="U169" s="146"/>
    </row>
    <row r="170" spans="5:21" s="113" customFormat="1" ht="11.85" customHeight="1">
      <c r="E170" s="145" t="s">
        <v>170</v>
      </c>
      <c r="F170" s="140" t="s">
        <v>5</v>
      </c>
      <c r="G170" s="116">
        <f t="shared" ref="G170:G189" si="28">+VLOOKUP(F170,$A$9:$B$13,2,0)</f>
        <v>4</v>
      </c>
      <c r="H170" s="131" t="s">
        <v>472</v>
      </c>
      <c r="I170" s="132">
        <v>5.000000000000001E-3</v>
      </c>
      <c r="J170" s="134">
        <f t="shared" ref="J170:J189" si="29">+((IF(H170=$M$170,$N$170/COUNTIFS($H$170:$H$189,H170),IF(H170=$M$171,$N$171/COUNTIFS($H$170:$H$189,H170),IF(H170=$M$172,$N$172/COUNTIFS($H$170:$H$189,H170),""/COUNTIFS($H$170:$H$189,H170))))))</f>
        <v>0.05</v>
      </c>
      <c r="K170" s="134">
        <f>+((IF(H170=$M$170,$N$170/COUNTIFS($H$170:$H$189,H170),IF(H170=$M$171,$N$171/COUNTIFS($H$170:$H$189,H170),IF(H170=$M$172,$N$172/COUNTIFS($H$170:$H$189,H170),""/COUNTIFS($H$170:$H$189,H170)))))*IF(Formato!D238="Bueno",4/4,IF(Formato!D238="Deteriorado/Desgastado",3/4,IF(Formato!D238="Dañado",2/4,IF(Formato!D238="Insuficiente",1/4,0)))))*$H$169</f>
        <v>3.7500000000000007E-3</v>
      </c>
      <c r="L170" s="128"/>
      <c r="M170" s="113" t="s">
        <v>474</v>
      </c>
      <c r="N170" s="129"/>
      <c r="U170" s="146"/>
    </row>
    <row r="171" spans="5:21" s="113" customFormat="1" ht="11.85" customHeight="1">
      <c r="E171" s="145" t="s">
        <v>178</v>
      </c>
      <c r="F171" s="140" t="s">
        <v>5</v>
      </c>
      <c r="G171" s="116">
        <f t="shared" si="28"/>
        <v>4</v>
      </c>
      <c r="H171" s="131" t="s">
        <v>472</v>
      </c>
      <c r="I171" s="132">
        <v>5.000000000000001E-3</v>
      </c>
      <c r="J171" s="134">
        <f t="shared" si="29"/>
        <v>0.05</v>
      </c>
      <c r="K171" s="134">
        <f>+((IF(H171=$M$170,$N$170/COUNTIFS($H$170:$H$189,H171),IF(H171=$M$171,$N$171/COUNTIFS($H$170:$H$189,H171),IF(H171=$M$172,$N$172/COUNTIFS($H$170:$H$189,H171),""/COUNTIFS($H$170:$H$189,H171)))))*IF(Formato!D239="Bueno",4/4,IF(Formato!D239="Deteriorado/Desgastado",3/4,IF(Formato!D239="Dañado",2/4,IF(Formato!D239="Insuficiente",1/4,0)))))*$H$169</f>
        <v>5.000000000000001E-3</v>
      </c>
      <c r="L171" s="128"/>
      <c r="M171" s="131" t="s">
        <v>473</v>
      </c>
      <c r="N171" s="129"/>
      <c r="U171" s="146"/>
    </row>
    <row r="172" spans="5:21" s="113" customFormat="1" ht="11.85" customHeight="1">
      <c r="E172" s="145" t="s">
        <v>181</v>
      </c>
      <c r="F172" s="140" t="s">
        <v>5</v>
      </c>
      <c r="G172" s="116">
        <f t="shared" si="28"/>
        <v>4</v>
      </c>
      <c r="H172" s="131" t="s">
        <v>472</v>
      </c>
      <c r="I172" s="132">
        <v>5.000000000000001E-3</v>
      </c>
      <c r="J172" s="134">
        <f t="shared" si="29"/>
        <v>0.05</v>
      </c>
      <c r="K172" s="134">
        <f>+((IF(H172=$M$170,$N$170/COUNTIFS($H$170:$H$189,H172),IF(H172=$M$171,$N$171/COUNTIFS($H$170:$H$189,H172),IF(H172=$M$172,$N$172/COUNTIFS($H$170:$H$189,H172),""/COUNTIFS($H$170:$H$189,H172)))))*IF(Formato!D240="Bueno",4/4,IF(Formato!D240="Deteriorado/Desgastado",3/4,IF(Formato!D240="Dañado",2/4,IF(Formato!D240="Insuficiente",1/4,0)))))*$H$169</f>
        <v>5.000000000000001E-3</v>
      </c>
      <c r="L172" s="128"/>
      <c r="M172" s="131" t="s">
        <v>472</v>
      </c>
      <c r="N172" s="129">
        <v>1</v>
      </c>
      <c r="U172" s="146"/>
    </row>
    <row r="173" spans="5:21" s="113" customFormat="1" ht="11.85" customHeight="1">
      <c r="E173" s="145" t="s">
        <v>182</v>
      </c>
      <c r="F173" s="140" t="s">
        <v>5</v>
      </c>
      <c r="G173" s="116">
        <f t="shared" si="28"/>
        <v>4</v>
      </c>
      <c r="H173" s="131" t="s">
        <v>472</v>
      </c>
      <c r="I173" s="132">
        <v>5.000000000000001E-3</v>
      </c>
      <c r="J173" s="134">
        <f t="shared" si="29"/>
        <v>0.05</v>
      </c>
      <c r="K173" s="134">
        <f>+((IF(H173=$M$170,$N$170/COUNTIFS($H$170:$H$189,H173),IF(H173=$M$171,$N$171/COUNTIFS($H$170:$H$189,H173),IF(H173=$M$172,$N$172/COUNTIFS($H$170:$H$189,H173),""/COUNTIFS($H$170:$H$189,H173)))))*IF(Formato!D241="Bueno",4/4,IF(Formato!D241="Deteriorado/Desgastado",3/4,IF(Formato!D241="Dañado",2/4,IF(Formato!D241="Insuficiente",1/4,0)))))*$H$169</f>
        <v>5.000000000000001E-3</v>
      </c>
      <c r="L173" s="128"/>
      <c r="U173" s="146"/>
    </row>
    <row r="174" spans="5:21" s="113" customFormat="1" ht="11.85" customHeight="1">
      <c r="E174" s="145" t="s">
        <v>192</v>
      </c>
      <c r="F174" s="140" t="s">
        <v>5</v>
      </c>
      <c r="G174" s="116">
        <f t="shared" si="28"/>
        <v>4</v>
      </c>
      <c r="H174" s="131" t="s">
        <v>472</v>
      </c>
      <c r="I174" s="132">
        <v>5.000000000000001E-3</v>
      </c>
      <c r="J174" s="134">
        <f t="shared" si="29"/>
        <v>0.05</v>
      </c>
      <c r="K174" s="134">
        <f>+((IF(H174=$M$170,$N$170/COUNTIFS($H$170:$H$189,H174),IF(H174=$M$171,$N$171/COUNTIFS($H$170:$H$189,H174),IF(H174=$M$172,$N$172/COUNTIFS($H$170:$H$189,H174),""/COUNTIFS($H$170:$H$189,H174)))))*IF(Formato!D242="Bueno",4/4,IF(Formato!D242="Deteriorado/Desgastado",3/4,IF(Formato!D242="Dañado",2/4,IF(Formato!D242="Insuficiente",1/4,0)))))*$H$169</f>
        <v>5.000000000000001E-3</v>
      </c>
      <c r="L174" s="128"/>
      <c r="U174" s="146"/>
    </row>
    <row r="175" spans="5:21" s="113" customFormat="1" ht="11.85" customHeight="1">
      <c r="E175" s="145" t="s">
        <v>269</v>
      </c>
      <c r="F175" s="140" t="s">
        <v>5</v>
      </c>
      <c r="G175" s="116">
        <f t="shared" si="28"/>
        <v>4</v>
      </c>
      <c r="H175" s="131" t="s">
        <v>472</v>
      </c>
      <c r="I175" s="132">
        <v>5.000000000000001E-3</v>
      </c>
      <c r="J175" s="134">
        <f t="shared" si="29"/>
        <v>0.05</v>
      </c>
      <c r="K175" s="134">
        <f>+((IF(H175=$M$170,$N$170/COUNTIFS($H$170:$H$189,H175),IF(H175=$M$171,$N$171/COUNTIFS($H$170:$H$189,H175),IF(H175=$M$172,$N$172/COUNTIFS($H$170:$H$189,H175),""/COUNTIFS($H$170:$H$189,H175)))))*IF(Formato!D243="Bueno",4/4,IF(Formato!D243="Deteriorado/Desgastado",3/4,IF(Formato!D243="Dañado",2/4,IF(Formato!D243="Insuficiente",1/4,0)))))*$H$169</f>
        <v>0</v>
      </c>
      <c r="L175" s="128"/>
      <c r="U175" s="146"/>
    </row>
    <row r="176" spans="5:21" s="113" customFormat="1" ht="11.85" customHeight="1">
      <c r="E176" s="145" t="s">
        <v>259</v>
      </c>
      <c r="F176" s="140" t="s">
        <v>5</v>
      </c>
      <c r="G176" s="116">
        <f t="shared" si="28"/>
        <v>4</v>
      </c>
      <c r="H176" s="131" t="s">
        <v>472</v>
      </c>
      <c r="I176" s="132">
        <v>5.000000000000001E-3</v>
      </c>
      <c r="J176" s="134">
        <f t="shared" si="29"/>
        <v>0.05</v>
      </c>
      <c r="K176" s="134">
        <f>+((IF(H176=$M$170,$N$170/COUNTIFS($H$170:$H$189,H176),IF(H176=$M$171,$N$171/COUNTIFS($H$170:$H$189,H176),IF(H176=$M$172,$N$172/COUNTIFS($H$170:$H$189,H176),""/COUNTIFS($H$170:$H$189,H176)))))*IF(Formato!D244="Bueno",4/4,IF(Formato!D244="Deteriorado/Desgastado",3/4,IF(Formato!D244="Dañado",2/4,IF(Formato!D244="Insuficiente",1/4,0)))))*$H$169</f>
        <v>5.000000000000001E-3</v>
      </c>
      <c r="L176" s="128"/>
      <c r="U176" s="146"/>
    </row>
    <row r="177" spans="5:21" s="113" customFormat="1" ht="11.85" customHeight="1">
      <c r="E177" s="145" t="s">
        <v>260</v>
      </c>
      <c r="F177" s="140" t="s">
        <v>5</v>
      </c>
      <c r="G177" s="116">
        <f t="shared" si="28"/>
        <v>4</v>
      </c>
      <c r="H177" s="131" t="s">
        <v>472</v>
      </c>
      <c r="I177" s="132">
        <v>5.000000000000001E-3</v>
      </c>
      <c r="J177" s="134">
        <f t="shared" si="29"/>
        <v>0.05</v>
      </c>
      <c r="K177" s="134">
        <f>+((IF(H177=$M$170,$N$170/COUNTIFS($H$170:$H$189,H177),IF(H177=$M$171,$N$171/COUNTIFS($H$170:$H$189,H177),IF(H177=$M$172,$N$172/COUNTIFS($H$170:$H$189,H177),""/COUNTIFS($H$170:$H$189,H177)))))*IF(Formato!D245="Bueno",4/4,IF(Formato!D245="Deteriorado/Desgastado",3/4,IF(Formato!D245="Dañado",2/4,IF(Formato!D245="Insuficiente",1/4,0)))))*$H$169</f>
        <v>5.000000000000001E-3</v>
      </c>
      <c r="L177" s="128"/>
      <c r="U177" s="146"/>
    </row>
    <row r="178" spans="5:21" s="113" customFormat="1" ht="11.85" customHeight="1">
      <c r="E178" s="145" t="s">
        <v>276</v>
      </c>
      <c r="F178" s="140" t="s">
        <v>5</v>
      </c>
      <c r="G178" s="116">
        <f t="shared" si="28"/>
        <v>4</v>
      </c>
      <c r="H178" s="131" t="s">
        <v>472</v>
      </c>
      <c r="I178" s="132">
        <v>5.000000000000001E-3</v>
      </c>
      <c r="J178" s="134">
        <f t="shared" si="29"/>
        <v>0.05</v>
      </c>
      <c r="K178" s="134">
        <f>+((IF(H178=$M$170,$N$170/COUNTIFS($H$170:$H$189,H178),IF(H178=$M$171,$N$171/COUNTIFS($H$170:$H$189,H178),IF(H178=$M$172,$N$172/COUNTIFS($H$170:$H$189,H178),""/COUNTIFS($H$170:$H$189,H178)))))*IF(Formato!D246="Bueno",4/4,IF(Formato!D246="Deteriorado/Desgastado",3/4,IF(Formato!D246="Dañado",2/4,IF(Formato!D246="Insuficiente",1/4,0)))))*$H$169</f>
        <v>5.000000000000001E-3</v>
      </c>
      <c r="L178" s="128"/>
      <c r="U178" s="146"/>
    </row>
    <row r="179" spans="5:21" s="113" customFormat="1" ht="11.85" customHeight="1">
      <c r="E179" s="145" t="s">
        <v>277</v>
      </c>
      <c r="F179" s="140" t="s">
        <v>5</v>
      </c>
      <c r="G179" s="116">
        <f t="shared" si="28"/>
        <v>4</v>
      </c>
      <c r="H179" s="131" t="s">
        <v>472</v>
      </c>
      <c r="I179" s="132">
        <v>5.000000000000001E-3</v>
      </c>
      <c r="J179" s="134">
        <f t="shared" si="29"/>
        <v>0.05</v>
      </c>
      <c r="K179" s="134">
        <f>+((IF(H179=$M$170,$N$170/COUNTIFS($H$170:$H$189,H179),IF(H179=$M$171,$N$171/COUNTIFS($H$170:$H$189,H179),IF(H179=$M$172,$N$172/COUNTIFS($H$170:$H$189,H179),""/COUNTIFS($H$170:$H$189,H179)))))*IF(Formato!D247="Bueno",4/4,IF(Formato!D247="Deteriorado/Desgastado",3/4,IF(Formato!D247="Dañado",2/4,IF(Formato!D247="Insuficiente",1/4,0)))))*$H$169</f>
        <v>5.000000000000001E-3</v>
      </c>
      <c r="L179" s="128"/>
      <c r="U179" s="146"/>
    </row>
    <row r="180" spans="5:21" s="113" customFormat="1" ht="11.85" customHeight="1">
      <c r="E180" s="145" t="s">
        <v>278</v>
      </c>
      <c r="F180" s="140" t="s">
        <v>5</v>
      </c>
      <c r="G180" s="116">
        <f t="shared" si="28"/>
        <v>4</v>
      </c>
      <c r="H180" s="131" t="s">
        <v>472</v>
      </c>
      <c r="I180" s="132">
        <v>5.000000000000001E-3</v>
      </c>
      <c r="J180" s="134">
        <f t="shared" si="29"/>
        <v>0.05</v>
      </c>
      <c r="K180" s="134">
        <f>+((IF(H180=$M$170,$N$170/COUNTIFS($H$170:$H$189,H180),IF(H180=$M$171,$N$171/COUNTIFS($H$170:$H$189,H180),IF(H180=$M$172,$N$172/COUNTIFS($H$170:$H$189,H180),""/COUNTIFS($H$170:$H$189,H180)))))*IF(Formato!D248="Bueno",4/4,IF(Formato!D248="Deteriorado/Desgastado",3/4,IF(Formato!D248="Dañado",2/4,IF(Formato!D248="Insuficiente",1/4,0)))))*$H$169</f>
        <v>5.000000000000001E-3</v>
      </c>
      <c r="L180" s="128"/>
      <c r="U180" s="146"/>
    </row>
    <row r="181" spans="5:21" s="113" customFormat="1" ht="11.85" customHeight="1">
      <c r="E181" s="145" t="s">
        <v>280</v>
      </c>
      <c r="F181" s="140" t="s">
        <v>5</v>
      </c>
      <c r="G181" s="116">
        <f t="shared" si="28"/>
        <v>4</v>
      </c>
      <c r="H181" s="131" t="s">
        <v>472</v>
      </c>
      <c r="I181" s="132">
        <v>5.000000000000001E-3</v>
      </c>
      <c r="J181" s="134">
        <f t="shared" si="29"/>
        <v>0.05</v>
      </c>
      <c r="K181" s="134">
        <f>+((IF(H181=$M$170,$N$170/COUNTIFS($H$170:$H$189,H181),IF(H181=$M$171,$N$171/COUNTIFS($H$170:$H$189,H181),IF(H181=$M$172,$N$172/COUNTIFS($H$170:$H$189,H181),""/COUNTIFS($H$170:$H$189,H181)))))*IF(Formato!D249="Bueno",4/4,IF(Formato!D249="Deteriorado/Desgastado",3/4,IF(Formato!D249="Dañado",2/4,IF(Formato!D249="Insuficiente",1/4,0)))))*$H$169</f>
        <v>0</v>
      </c>
      <c r="L181" s="128"/>
      <c r="U181" s="146"/>
    </row>
    <row r="182" spans="5:21" s="113" customFormat="1" ht="11.85" customHeight="1">
      <c r="E182" s="145" t="s">
        <v>261</v>
      </c>
      <c r="F182" s="140" t="s">
        <v>5</v>
      </c>
      <c r="G182" s="116">
        <f t="shared" si="28"/>
        <v>4</v>
      </c>
      <c r="H182" s="131" t="s">
        <v>472</v>
      </c>
      <c r="I182" s="132">
        <v>5.000000000000001E-3</v>
      </c>
      <c r="J182" s="134">
        <f t="shared" si="29"/>
        <v>0.05</v>
      </c>
      <c r="K182" s="134">
        <f>+((IF(H182=$M$170,$N$170/COUNTIFS($H$170:$H$189,H182),IF(H182=$M$171,$N$171/COUNTIFS($H$170:$H$189,H182),IF(H182=$M$172,$N$172/COUNTIFS($H$170:$H$189,H182),""/COUNTIFS($H$170:$H$189,H182)))))*IF(Formato!D250="Bueno",4/4,IF(Formato!D250="Deteriorado/Desgastado",3/4,IF(Formato!D250="Dañado",2/4,IF(Formato!D250="Insuficiente",1/4,0)))))*$H$169</f>
        <v>3.7500000000000007E-3</v>
      </c>
      <c r="L182" s="128"/>
      <c r="U182" s="146"/>
    </row>
    <row r="183" spans="5:21" s="113" customFormat="1" ht="11.85" customHeight="1">
      <c r="E183" s="145" t="s">
        <v>262</v>
      </c>
      <c r="F183" s="140" t="s">
        <v>5</v>
      </c>
      <c r="G183" s="116">
        <f t="shared" si="28"/>
        <v>4</v>
      </c>
      <c r="H183" s="131" t="s">
        <v>472</v>
      </c>
      <c r="I183" s="132">
        <v>5.000000000000001E-3</v>
      </c>
      <c r="J183" s="134">
        <f t="shared" si="29"/>
        <v>0.05</v>
      </c>
      <c r="K183" s="134">
        <f>+((IF(H183=$M$170,$N$170/COUNTIFS($H$170:$H$189,H183),IF(H183=$M$171,$N$171/COUNTIFS($H$170:$H$189,H183),IF(H183=$M$172,$N$172/COUNTIFS($H$170:$H$189,H183),""/COUNTIFS($H$170:$H$189,H183)))))*IF(Formato!D251="Bueno",4/4,IF(Formato!D251="Deteriorado/Desgastado",3/4,IF(Formato!D251="Dañado",2/4,IF(Formato!D251="Insuficiente",1/4,0)))))*$H$169</f>
        <v>5.000000000000001E-3</v>
      </c>
      <c r="L183" s="128"/>
      <c r="U183" s="146"/>
    </row>
    <row r="184" spans="5:21" s="113" customFormat="1" ht="11.85" customHeight="1">
      <c r="E184" s="145" t="s">
        <v>266</v>
      </c>
      <c r="F184" s="140" t="s">
        <v>5</v>
      </c>
      <c r="G184" s="116">
        <f t="shared" si="28"/>
        <v>4</v>
      </c>
      <c r="H184" s="131" t="s">
        <v>472</v>
      </c>
      <c r="I184" s="132">
        <v>5.000000000000001E-3</v>
      </c>
      <c r="J184" s="134">
        <f t="shared" si="29"/>
        <v>0.05</v>
      </c>
      <c r="K184" s="134">
        <f>+((IF(H184=$M$170,$N$170/COUNTIFS($H$170:$H$189,H184),IF(H184=$M$171,$N$171/COUNTIFS($H$170:$H$189,H184),IF(H184=$M$172,$N$172/COUNTIFS($H$170:$H$189,H184),""/COUNTIFS($H$170:$H$189,H184)))))*IF(Formato!D252="Bueno",4/4,IF(Formato!D252="Deteriorado/Desgastado",3/4,IF(Formato!D252="Dañado",2/4,IF(Formato!D252="Insuficiente",1/4,0)))))*$H$169</f>
        <v>5.000000000000001E-3</v>
      </c>
      <c r="L184" s="128"/>
      <c r="U184" s="146"/>
    </row>
    <row r="185" spans="5:21" s="113" customFormat="1" ht="11.85" customHeight="1">
      <c r="E185" s="145" t="s">
        <v>267</v>
      </c>
      <c r="F185" s="140" t="s">
        <v>5</v>
      </c>
      <c r="G185" s="116">
        <f t="shared" si="28"/>
        <v>4</v>
      </c>
      <c r="H185" s="131" t="s">
        <v>472</v>
      </c>
      <c r="I185" s="132">
        <v>5.000000000000001E-3</v>
      </c>
      <c r="J185" s="134">
        <f t="shared" si="29"/>
        <v>0.05</v>
      </c>
      <c r="K185" s="134">
        <f>+((IF(H185=$M$170,$N$170/COUNTIFS($H$170:$H$189,H185),IF(H185=$M$171,$N$171/COUNTIFS($H$170:$H$189,H185),IF(H185=$M$172,$N$172/COUNTIFS($H$170:$H$189,H185),""/COUNTIFS($H$170:$H$189,H185)))))*IF(Formato!D253="Bueno",4/4,IF(Formato!D253="Deteriorado/Desgastado",3/4,IF(Formato!D253="Dañado",2/4,IF(Formato!D253="Insuficiente",1/4,0)))))*$H$169</f>
        <v>5.000000000000001E-3</v>
      </c>
      <c r="L185" s="128"/>
      <c r="U185" s="146"/>
    </row>
    <row r="186" spans="5:21" s="113" customFormat="1" ht="11.85" customHeight="1">
      <c r="E186" s="145" t="s">
        <v>268</v>
      </c>
      <c r="F186" s="140" t="s">
        <v>5</v>
      </c>
      <c r="G186" s="116">
        <f t="shared" si="28"/>
        <v>4</v>
      </c>
      <c r="H186" s="131" t="s">
        <v>472</v>
      </c>
      <c r="I186" s="132">
        <v>5.000000000000001E-3</v>
      </c>
      <c r="J186" s="134">
        <f t="shared" si="29"/>
        <v>0.05</v>
      </c>
      <c r="K186" s="134">
        <f>+((IF(H186=$M$170,$N$170/COUNTIFS($H$170:$H$189,H186),IF(H186=$M$171,$N$171/COUNTIFS($H$170:$H$189,H186),IF(H186=$M$172,$N$172/COUNTIFS($H$170:$H$189,H186),""/COUNTIFS($H$170:$H$189,H186)))))*IF(Formato!D254="Bueno",4/4,IF(Formato!D254="Deteriorado/Desgastado",3/4,IF(Formato!D254="Dañado",2/4,IF(Formato!D254="Insuficiente",1/4,0)))))*$H$169</f>
        <v>5.000000000000001E-3</v>
      </c>
      <c r="L186" s="128"/>
      <c r="U186" s="146"/>
    </row>
    <row r="187" spans="5:21" s="113" customFormat="1" ht="11.85" customHeight="1">
      <c r="E187" s="145" t="s">
        <v>279</v>
      </c>
      <c r="F187" s="140" t="s">
        <v>5</v>
      </c>
      <c r="G187" s="116">
        <f t="shared" si="28"/>
        <v>4</v>
      </c>
      <c r="H187" s="131" t="s">
        <v>472</v>
      </c>
      <c r="I187" s="132">
        <v>5.000000000000001E-3</v>
      </c>
      <c r="J187" s="134">
        <f t="shared" si="29"/>
        <v>0.05</v>
      </c>
      <c r="K187" s="134">
        <f>+((IF(H187=$M$170,$N$170/COUNTIFS($H$170:$H$189,H187),IF(H187=$M$171,$N$171/COUNTIFS($H$170:$H$189,H187),IF(H187=$M$172,$N$172/COUNTIFS($H$170:$H$189,H187),""/COUNTIFS($H$170:$H$189,H187)))))*IF(Formato!D255="Bueno",4/4,IF(Formato!D255="Deteriorado/Desgastado",3/4,IF(Formato!D255="Dañado",2/4,IF(Formato!D255="Insuficiente",1/4,0)))))*$H$169</f>
        <v>5.000000000000001E-3</v>
      </c>
      <c r="L187" s="128"/>
      <c r="U187" s="146"/>
    </row>
    <row r="188" spans="5:21" s="113" customFormat="1" ht="11.85" customHeight="1">
      <c r="E188" s="145" t="s">
        <v>428</v>
      </c>
      <c r="F188" s="140" t="s">
        <v>5</v>
      </c>
      <c r="G188" s="116">
        <f t="shared" si="28"/>
        <v>4</v>
      </c>
      <c r="H188" s="131" t="s">
        <v>472</v>
      </c>
      <c r="I188" s="132">
        <v>5.000000000000001E-3</v>
      </c>
      <c r="J188" s="134">
        <f t="shared" si="29"/>
        <v>0.05</v>
      </c>
      <c r="K188" s="134">
        <f>+((IF(H188=$M$170,$N$170/COUNTIFS($H$170:$H$189,H188),IF(H188=$M$171,$N$171/COUNTIFS($H$170:$H$189,H188),IF(H188=$M$172,$N$172/COUNTIFS($H$170:$H$189,H188),""/COUNTIFS($H$170:$H$189,H188)))))*IF(Formato!D256="Bueno",4/4,IF(Formato!D256="Deteriorado/Desgastado",3/4,IF(Formato!D256="Dañado",2/4,IF(Formato!D256="Insuficiente",1/4,0)))))*$H$169</f>
        <v>0</v>
      </c>
      <c r="L188" s="128"/>
      <c r="U188" s="146"/>
    </row>
    <row r="189" spans="5:21" s="113" customFormat="1" ht="11.85" customHeight="1">
      <c r="E189" s="145" t="s">
        <v>443</v>
      </c>
      <c r="F189" s="140" t="s">
        <v>5</v>
      </c>
      <c r="G189" s="116">
        <f t="shared" si="28"/>
        <v>4</v>
      </c>
      <c r="H189" s="131" t="s">
        <v>472</v>
      </c>
      <c r="I189" s="132">
        <v>5.000000000000001E-3</v>
      </c>
      <c r="J189" s="134">
        <f t="shared" si="29"/>
        <v>0.05</v>
      </c>
      <c r="K189" s="134">
        <f>+((IF(H189=$M$170,$N$170/COUNTIFS($H$170:$H$189,H189),IF(H189=$M$171,$N$171/COUNTIFS($H$170:$H$189,H189),IF(H189=$M$172,$N$172/COUNTIFS($H$170:$H$189,H189),""/COUNTIFS($H$170:$H$189,H189)))))*IF(Formato!D257="Bueno",4/4,IF(Formato!D257="Deteriorado/Desgastado",3/4,IF(Formato!D257="Dañado",2/4,IF(Formato!D257="Insuficiente",1/4,0)))))*$H$169</f>
        <v>5.000000000000001E-3</v>
      </c>
      <c r="L189" s="128"/>
      <c r="U189" s="146"/>
    </row>
    <row r="190" spans="5:21" s="113" customFormat="1" ht="11.85" customHeight="1">
      <c r="E190" s="122" t="s">
        <v>78</v>
      </c>
      <c r="F190" s="123"/>
      <c r="G190" s="124">
        <f>+AVERAGE(G191:G194)/4</f>
        <v>1</v>
      </c>
      <c r="H190" s="125">
        <f>+G190*0.08</f>
        <v>0.08</v>
      </c>
      <c r="I190" s="142">
        <v>0.08</v>
      </c>
      <c r="J190" s="126">
        <f>+SUM(J191:J195)</f>
        <v>1</v>
      </c>
      <c r="K190" s="127">
        <f>+SUM(K191:K195)</f>
        <v>6.0000000000000005E-2</v>
      </c>
      <c r="L190" s="128"/>
      <c r="U190" s="146"/>
    </row>
    <row r="191" spans="5:21" s="113" customFormat="1" ht="11.85" customHeight="1">
      <c r="E191" s="145" t="s">
        <v>270</v>
      </c>
      <c r="F191" s="140" t="s">
        <v>5</v>
      </c>
      <c r="G191" s="116">
        <f t="shared" ref="G191:G195" si="30">+VLOOKUP(F191,$A$9:$B$13,2,0)</f>
        <v>4</v>
      </c>
      <c r="H191" s="131" t="s">
        <v>473</v>
      </c>
      <c r="I191" s="132">
        <v>1.6E-2</v>
      </c>
      <c r="J191" s="134">
        <f>+((IF(H191=$M$191,$N$191/COUNTIFS($H$191:$H$195,H191),IF(H191=$M$192,$N$192/COUNTIFS($H$191:$H$195,H191),IF(H191=$M$193,$N$193/COUNTIFS($H$191:$H$195,H191),""/COUNTIFS($H$191:$H$195,H191))))))</f>
        <v>0.2</v>
      </c>
      <c r="K191" s="134">
        <f>+((IF(H191=$M$191,$N$191/COUNTIFS($H$191:$H$195,H191),IF(H191=$M$192,$N$192/COUNTIFS($H$191:$H$195,H191),IF(H191=$M$193,$N$193/COUNTIFS($H$191:$H$195,H191),""/COUNTIFS($H$191:$H$195,H191)))))*IF(Formato!D262="Bueno",4/4,IF(Formato!D262="Deteriorado/Desgastado",3/4,IF(Formato!D262="Dañado",2/4,IF(Formato!D262="Insuficiente",1/4,0)))))*$H$190</f>
        <v>1.2000000000000002E-2</v>
      </c>
      <c r="L191" s="128"/>
      <c r="M191" s="113" t="s">
        <v>474</v>
      </c>
      <c r="N191" s="129"/>
      <c r="U191" s="146"/>
    </row>
    <row r="192" spans="5:21" s="113" customFormat="1" ht="11.85" customHeight="1">
      <c r="E192" s="145" t="s">
        <v>271</v>
      </c>
      <c r="F192" s="140" t="s">
        <v>5</v>
      </c>
      <c r="G192" s="116">
        <f t="shared" si="30"/>
        <v>4</v>
      </c>
      <c r="H192" s="131" t="s">
        <v>473</v>
      </c>
      <c r="I192" s="132">
        <v>1.6E-2</v>
      </c>
      <c r="J192" s="134">
        <f>+((IF(H192=$M$191,$N$191/COUNTIFS($H$191:$H$195,H192),IF(H192=$M$192,$N$192/COUNTIFS($H$191:$H$195,H192),IF(H192=$M$193,$N$193/COUNTIFS($H$191:$H$195,H192),""/COUNTIFS($H$191:$H$195,H192))))))</f>
        <v>0.2</v>
      </c>
      <c r="K192" s="134">
        <f>+((IF(H192=$M$191,$N$191/COUNTIFS($H$191:$H$195,H192),IF(H192=$M$192,$N$192/COUNTIFS($H$191:$H$195,H192),IF(H192=$M$193,$N$193/COUNTIFS($H$191:$H$195,H192),""/COUNTIFS($H$191:$H$195,H192)))))*IF(Formato!D263="Bueno",4/4,IF(Formato!D263="Deteriorado/Desgastado",3/4,IF(Formato!D263="Dañado",2/4,IF(Formato!D263="Insuficiente",1/4,0)))))*$H$190</f>
        <v>1.2000000000000002E-2</v>
      </c>
      <c r="L192" s="128"/>
      <c r="M192" s="131" t="s">
        <v>473</v>
      </c>
      <c r="N192" s="129">
        <v>1</v>
      </c>
      <c r="U192" s="146"/>
    </row>
    <row r="193" spans="5:21" s="113" customFormat="1" ht="11.85" customHeight="1">
      <c r="E193" s="145" t="s">
        <v>272</v>
      </c>
      <c r="F193" s="140" t="s">
        <v>5</v>
      </c>
      <c r="G193" s="116">
        <f t="shared" si="30"/>
        <v>4</v>
      </c>
      <c r="H193" s="131" t="s">
        <v>473</v>
      </c>
      <c r="I193" s="132">
        <v>1.6E-2</v>
      </c>
      <c r="J193" s="134">
        <f>+((IF(H193=$M$191,$N$191/COUNTIFS($H$191:$H$195,H193),IF(H193=$M$192,$N$192/COUNTIFS($H$191:$H$195,H193),IF(H193=$M$193,$N$193/COUNTIFS($H$191:$H$195,H193),""/COUNTIFS($H$191:$H$195,H193))))))</f>
        <v>0.2</v>
      </c>
      <c r="K193" s="134">
        <f>+((IF(H193=$M$191,$N$191/COUNTIFS($H$191:$H$195,H193),IF(H193=$M$192,$N$192/COUNTIFS($H$191:$H$195,H193),IF(H193=$M$193,$N$193/COUNTIFS($H$191:$H$195,H193),""/COUNTIFS($H$191:$H$195,H193)))))*IF(Formato!D264="Bueno",4/4,IF(Formato!D264="Deteriorado/Desgastado",3/4,IF(Formato!D264="Dañado",2/4,IF(Formato!D264="Insuficiente",1/4,0)))))*$H$190</f>
        <v>8.0000000000000002E-3</v>
      </c>
      <c r="L193" s="128"/>
      <c r="M193" s="131" t="s">
        <v>472</v>
      </c>
      <c r="N193" s="129"/>
      <c r="U193" s="146"/>
    </row>
    <row r="194" spans="5:21" s="113" customFormat="1" ht="11.85" customHeight="1">
      <c r="E194" s="145" t="s">
        <v>479</v>
      </c>
      <c r="F194" s="140" t="s">
        <v>5</v>
      </c>
      <c r="G194" s="116">
        <f t="shared" si="30"/>
        <v>4</v>
      </c>
      <c r="H194" s="131" t="s">
        <v>473</v>
      </c>
      <c r="I194" s="132">
        <v>1.6E-2</v>
      </c>
      <c r="J194" s="134">
        <f>+((IF(H194=$M$191,$N$191/COUNTIFS($H$191:$H$195,H194),IF(H194=$M$192,$N$192/COUNTIFS($H$191:$H$195,H194),IF(H194=$M$193,$N$193/COUNTIFS($H$191:$H$195,H194),""/COUNTIFS($H$191:$H$195,H194))))))</f>
        <v>0.2</v>
      </c>
      <c r="K194" s="134">
        <f>+((IF(H194=$M$191,$N$191/COUNTIFS($H$191:$H$195,H194),IF(H194=$M$192,$N$192/COUNTIFS($H$191:$H$195,H194),IF(H194=$M$193,$N$193/COUNTIFS($H$191:$H$195,H194),""/COUNTIFS($H$191:$H$195,H194)))))*IF(Formato!D265="Bueno",4/4,IF(Formato!D265="Deteriorado/Desgastado",3/4,IF(Formato!D265="Dañado",2/4,IF(Formato!D265="Insuficiente",1/4,0)))))*$H$190</f>
        <v>1.2000000000000002E-2</v>
      </c>
      <c r="L194" s="128"/>
      <c r="U194" s="146"/>
    </row>
    <row r="195" spans="5:21" s="113" customFormat="1" ht="11.85" customHeight="1">
      <c r="E195" s="145" t="s">
        <v>484</v>
      </c>
      <c r="F195" s="140" t="s">
        <v>5</v>
      </c>
      <c r="G195" s="116">
        <f t="shared" si="30"/>
        <v>4</v>
      </c>
      <c r="H195" s="131" t="s">
        <v>473</v>
      </c>
      <c r="I195" s="132">
        <v>1.6E-2</v>
      </c>
      <c r="J195" s="134">
        <f>+((IF(H195=$M$191,$N$191/COUNTIFS($H$191:$H$195,H195),IF(H195=$M$192,$N$192/COUNTIFS($H$191:$H$195,H195),IF(H195=$M$193,$N$193/COUNTIFS($H$191:$H$195,H195),""/COUNTIFS($H$191:$H$195,H195))))))</f>
        <v>0.2</v>
      </c>
      <c r="K195" s="134">
        <f>+((IF(H195=$M$191,$N$191/COUNTIFS($H$191:$H$195,H195),IF(H195=$M$192,$N$192/COUNTIFS($H$191:$H$195,H195),IF(H195=$M$193,$N$193/COUNTIFS($H$191:$H$195,H195),""/COUNTIFS($H$191:$H$195,H195)))))*IF(Formato!D266="Bueno",4/4,IF(Formato!D266="Deteriorado/Desgastado",3/4,IF(Formato!D266="Dañado",2/4,IF(Formato!D266="Insuficiente",1/4,0)))))*$H$190</f>
        <v>1.6E-2</v>
      </c>
      <c r="L195" s="128"/>
      <c r="U195" s="146"/>
    </row>
    <row r="196" spans="5:21" s="113" customFormat="1" ht="11.85" customHeight="1">
      <c r="E196" s="122" t="s">
        <v>425</v>
      </c>
      <c r="F196" s="123"/>
      <c r="G196" s="124">
        <f>+AVERAGE(G197:G207)/4</f>
        <v>1</v>
      </c>
      <c r="H196" s="125">
        <f>+G196*0.02</f>
        <v>0.02</v>
      </c>
      <c r="I196" s="142">
        <v>1.7999999999999999E-2</v>
      </c>
      <c r="J196" s="126">
        <f>SUM(J197:J208)</f>
        <v>0.99999999999999989</v>
      </c>
      <c r="K196" s="127">
        <f>SUM(K197:K208)</f>
        <v>1.4433333333333331E-2</v>
      </c>
      <c r="L196" s="128"/>
      <c r="U196" s="146"/>
    </row>
    <row r="197" spans="5:21" s="113" customFormat="1" ht="11.85" customHeight="1">
      <c r="E197" s="145" t="s">
        <v>170</v>
      </c>
      <c r="F197" s="140" t="s">
        <v>5</v>
      </c>
      <c r="G197" s="116">
        <f t="shared" ref="G197:G208" si="31">+VLOOKUP(F197,$A$9:$B$13,2,0)</f>
        <v>4</v>
      </c>
      <c r="H197" s="131" t="s">
        <v>474</v>
      </c>
      <c r="I197" s="132">
        <v>6.6666666666666664E-4</v>
      </c>
      <c r="J197" s="134">
        <f>((IF(H197=$M$45,$N$45/COUNTIFS($H$197:$H$208,H197),IF(H197=$M$46,$N$46/COUNTIFS($H$197:$H$208,H197),IF(H197=$M$47,$N$47/COUNTIFS($H$197:$H$208,H197),""/COUNTIFS($H$197:$H$208,H197))))))</f>
        <v>3.3333333333333333E-2</v>
      </c>
      <c r="K197" s="134">
        <f>((IF(H197=$M$45,$N$45/COUNTIFS($H$197:$H$208,H197),IF(H197=$M$46,$N$46/COUNTIFS($H$197:$H$208,H197),IF(H197=$M$47,$N$47/COUNTIFS($H$197:$H$208,H197),""/COUNTIFS($H$197:$H$208,H197))))))*IF(Formato!D270="Bueno",4/4,IF(Formato!D270="Deteriorado/Desgastado",3/4,IF(Formato!D270="Dañado",2/4,IF(Formato!D270="Insuficiente",1/4,0))))*$H$196</f>
        <v>6.6666666666666664E-4</v>
      </c>
      <c r="L197" s="128"/>
      <c r="U197" s="146"/>
    </row>
    <row r="198" spans="5:21" s="113" customFormat="1" ht="11.85" customHeight="1">
      <c r="E198" s="145" t="s">
        <v>178</v>
      </c>
      <c r="F198" s="140" t="s">
        <v>5</v>
      </c>
      <c r="G198" s="116">
        <f t="shared" si="31"/>
        <v>4</v>
      </c>
      <c r="H198" s="131" t="s">
        <v>474</v>
      </c>
      <c r="I198" s="132">
        <v>6.6666666666666664E-4</v>
      </c>
      <c r="J198" s="134">
        <f t="shared" ref="J198:J208" si="32">((IF(H198=$M$45,$N$45/COUNTIFS($H$197:$H$208,H198),IF(H198=$M$46,$N$46/COUNTIFS($H$197:$H$208,H198),IF(H198=$M$47,$N$47/COUNTIFS($H$197:$H$208,H198),""/COUNTIFS($H$197:$H$208,H198))))))</f>
        <v>3.3333333333333333E-2</v>
      </c>
      <c r="K198" s="134">
        <f>((IF(H198=$M$45,$N$45/COUNTIFS($H$197:$H$208,H198),IF(H198=$M$46,$N$46/COUNTIFS($H$197:$H$208,H198),IF(H198=$M$47,$N$47/COUNTIFS($H$197:$H$208,H198),""/COUNTIFS($H$197:$H$208,H198))))))*IF(Formato!D271="Bueno",4/4,IF(Formato!D271="Deteriorado/Desgastado",3/4,IF(Formato!D271="Dañado",2/4,IF(Formato!D271="Insuficiente",1/4,0))))*$H$196</f>
        <v>6.6666666666666664E-4</v>
      </c>
      <c r="L198" s="128"/>
      <c r="U198" s="146"/>
    </row>
    <row r="199" spans="5:21" s="113" customFormat="1" ht="11.85" customHeight="1">
      <c r="E199" s="145" t="s">
        <v>181</v>
      </c>
      <c r="F199" s="140" t="s">
        <v>5</v>
      </c>
      <c r="G199" s="116">
        <f t="shared" si="31"/>
        <v>4</v>
      </c>
      <c r="H199" s="131" t="s">
        <v>474</v>
      </c>
      <c r="I199" s="132">
        <v>6.6666666666666664E-4</v>
      </c>
      <c r="J199" s="134">
        <f t="shared" si="32"/>
        <v>3.3333333333333333E-2</v>
      </c>
      <c r="K199" s="134">
        <f>((IF(H199=$M$45,$N$45/COUNTIFS($H$197:$H$208,H199),IF(H199=$M$46,$N$46/COUNTIFS($H$197:$H$208,H199),IF(H199=$M$47,$N$47/COUNTIFS($H$197:$H$208,H199),""/COUNTIFS($H$197:$H$208,H199))))))*IF(Formato!D272="Bueno",4/4,IF(Formato!D272="Deteriorado/Desgastado",3/4,IF(Formato!D272="Dañado",2/4,IF(Formato!D272="Insuficiente",1/4,0))))*$H$196</f>
        <v>6.6666666666666664E-4</v>
      </c>
      <c r="L199" s="128"/>
      <c r="U199" s="146"/>
    </row>
    <row r="200" spans="5:21" s="113" customFormat="1" ht="11.85" customHeight="1">
      <c r="E200" s="145" t="s">
        <v>182</v>
      </c>
      <c r="F200" s="140" t="s">
        <v>5</v>
      </c>
      <c r="G200" s="116">
        <f t="shared" si="31"/>
        <v>4</v>
      </c>
      <c r="H200" s="131" t="s">
        <v>474</v>
      </c>
      <c r="I200" s="132">
        <v>6.6666666666666664E-4</v>
      </c>
      <c r="J200" s="134">
        <f t="shared" si="32"/>
        <v>3.3333333333333333E-2</v>
      </c>
      <c r="K200" s="134">
        <f>((IF(H200=$M$45,$N$45/COUNTIFS($H$197:$H$208,H200),IF(H200=$M$46,$N$46/COUNTIFS($H$197:$H$208,H200),IF(H200=$M$47,$N$47/COUNTIFS($H$197:$H$208,H200),""/COUNTIFS($H$197:$H$208,H200))))))*IF(Formato!D273="Bueno",4/4,IF(Formato!D273="Deteriorado/Desgastado",3/4,IF(Formato!D273="Dañado",2/4,IF(Formato!D273="Insuficiente",1/4,0))))*$H$196</f>
        <v>5.0000000000000001E-4</v>
      </c>
      <c r="L200" s="128"/>
      <c r="U200" s="146"/>
    </row>
    <row r="201" spans="5:21" s="113" customFormat="1" ht="11.85" customHeight="1">
      <c r="E201" s="145" t="s">
        <v>192</v>
      </c>
      <c r="F201" s="140" t="s">
        <v>5</v>
      </c>
      <c r="G201" s="116">
        <f t="shared" si="31"/>
        <v>4</v>
      </c>
      <c r="H201" s="131" t="s">
        <v>474</v>
      </c>
      <c r="I201" s="132">
        <v>6.6666666666666664E-4</v>
      </c>
      <c r="J201" s="134">
        <f t="shared" si="32"/>
        <v>3.3333333333333333E-2</v>
      </c>
      <c r="K201" s="134">
        <f>((IF(H201=$M$45,$N$45/COUNTIFS($H$197:$H$208,H201),IF(H201=$M$46,$N$46/COUNTIFS($H$197:$H$208,H201),IF(H201=$M$47,$N$47/COUNTIFS($H$197:$H$208,H201),""/COUNTIFS($H$197:$H$208,H201))))))*IF(Formato!D274="Bueno",4/4,IF(Formato!D274="Deteriorado/Desgastado",3/4,IF(Formato!D274="Dañado",2/4,IF(Formato!D274="Insuficiente",1/4,0))))*$H$196</f>
        <v>6.6666666666666664E-4</v>
      </c>
      <c r="L201" s="128"/>
      <c r="U201" s="146"/>
    </row>
    <row r="202" spans="5:21" s="113" customFormat="1" ht="11.85" customHeight="1">
      <c r="E202" s="145" t="s">
        <v>281</v>
      </c>
      <c r="F202" s="140" t="s">
        <v>5</v>
      </c>
      <c r="G202" s="116">
        <f t="shared" si="31"/>
        <v>4</v>
      </c>
      <c r="H202" s="131" t="s">
        <v>472</v>
      </c>
      <c r="I202" s="132">
        <v>1.8E-3</v>
      </c>
      <c r="J202" s="134">
        <f t="shared" si="32"/>
        <v>0.09</v>
      </c>
      <c r="K202" s="134">
        <f>((IF(H202=$M$45,$N$45/COUNTIFS($H$197:$H$208,H202),IF(H202=$M$46,$N$46/COUNTIFS($H$197:$H$208,H202),IF(H202=$M$47,$N$47/COUNTIFS($H$197:$H$208,H202),""/COUNTIFS($H$197:$H$208,H202))))))*IF(Formato!D275="Bueno",4/4,IF(Formato!D275="Deteriorado/Desgastado",3/4,IF(Formato!D275="Dañado",2/4,IF(Formato!D275="Insuficiente",1/4,0))))*$H$196</f>
        <v>0</v>
      </c>
      <c r="L202" s="128"/>
      <c r="U202" s="146"/>
    </row>
    <row r="203" spans="5:21" s="113" customFormat="1" ht="11.85" customHeight="1">
      <c r="E203" s="145" t="s">
        <v>263</v>
      </c>
      <c r="F203" s="140" t="s">
        <v>5</v>
      </c>
      <c r="G203" s="116">
        <f t="shared" si="31"/>
        <v>4</v>
      </c>
      <c r="H203" s="131" t="s">
        <v>472</v>
      </c>
      <c r="I203" s="132">
        <v>1.8E-3</v>
      </c>
      <c r="J203" s="134">
        <f t="shared" si="32"/>
        <v>0.09</v>
      </c>
      <c r="K203" s="134">
        <f>((IF(H203=$M$45,$N$45/COUNTIFS($H$197:$H$208,H203),IF(H203=$M$46,$N$46/COUNTIFS($H$197:$H$208,H203),IF(H203=$M$47,$N$47/COUNTIFS($H$197:$H$208,H203),""/COUNTIFS($H$197:$H$208,H203))))))*IF(Formato!D276="Bueno",4/4,IF(Formato!D276="Deteriorado/Desgastado",3/4,IF(Formato!D276="Dañado",2/4,IF(Formato!D276="Insuficiente",1/4,0))))*$H$196</f>
        <v>1.8E-3</v>
      </c>
      <c r="L203" s="128"/>
      <c r="U203" s="146"/>
    </row>
    <row r="204" spans="5:21" s="113" customFormat="1" ht="11.85" customHeight="1">
      <c r="E204" s="145" t="s">
        <v>264</v>
      </c>
      <c r="F204" s="140" t="s">
        <v>5</v>
      </c>
      <c r="G204" s="116">
        <f t="shared" si="31"/>
        <v>4</v>
      </c>
      <c r="H204" s="131" t="s">
        <v>472</v>
      </c>
      <c r="I204" s="132">
        <v>1.8E-3</v>
      </c>
      <c r="J204" s="134">
        <f t="shared" si="32"/>
        <v>0.09</v>
      </c>
      <c r="K204" s="134">
        <f>((IF(H204=$M$45,$N$45/COUNTIFS($H$197:$H$208,H204),IF(H204=$M$46,$N$46/COUNTIFS($H$197:$H$208,H204),IF(H204=$M$47,$N$47/COUNTIFS($H$197:$H$208,H204),""/COUNTIFS($H$197:$H$208,H204))))))*IF(Formato!D277="Bueno",4/4,IF(Formato!D277="Deteriorado/Desgastado",3/4,IF(Formato!D277="Dañado",2/4,IF(Formato!D277="Insuficiente",1/4,0))))*$H$196</f>
        <v>1.8E-3</v>
      </c>
      <c r="L204" s="128"/>
      <c r="U204" s="146"/>
    </row>
    <row r="205" spans="5:21" s="113" customFormat="1" ht="11.85" customHeight="1">
      <c r="E205" s="145" t="s">
        <v>274</v>
      </c>
      <c r="F205" s="140" t="s">
        <v>5</v>
      </c>
      <c r="G205" s="116">
        <f t="shared" si="31"/>
        <v>4</v>
      </c>
      <c r="H205" s="131" t="s">
        <v>473</v>
      </c>
      <c r="I205" s="132">
        <v>6.9999999999999993E-3</v>
      </c>
      <c r="J205" s="134">
        <f t="shared" si="32"/>
        <v>0.35</v>
      </c>
      <c r="K205" s="134">
        <f>((IF(H205=$M$45,$N$45/COUNTIFS($H$197:$H$208,H205),IF(H205=$M$46,$N$46/COUNTIFS($H$197:$H$208,H205),IF(H205=$M$47,$N$47/COUNTIFS($H$197:$H$208,H205),""/COUNTIFS($H$197:$H$208,H205))))))*IF(Formato!D278="Bueno",4/4,IF(Formato!D278="Deteriorado/Desgastado",3/4,IF(Formato!D278="Dañado",2/4,IF(Formato!D278="Insuficiente",1/4,0))))*$H$196</f>
        <v>6.9999999999999993E-3</v>
      </c>
      <c r="L205" s="128"/>
      <c r="U205" s="146"/>
    </row>
    <row r="206" spans="5:21" s="113" customFormat="1" ht="11.85" customHeight="1">
      <c r="E206" s="145" t="s">
        <v>265</v>
      </c>
      <c r="F206" s="140" t="s">
        <v>5</v>
      </c>
      <c r="G206" s="116">
        <f t="shared" si="31"/>
        <v>4</v>
      </c>
      <c r="H206" s="131" t="s">
        <v>472</v>
      </c>
      <c r="I206" s="132">
        <v>1.8E-3</v>
      </c>
      <c r="J206" s="134">
        <f t="shared" si="32"/>
        <v>0.09</v>
      </c>
      <c r="K206" s="134">
        <f>((IF(H206=$M$45,$N$45/COUNTIFS($H$197:$H$208,H206),IF(H206=$M$46,$N$46/COUNTIFS($H$197:$H$208,H206),IF(H206=$M$47,$N$47/COUNTIFS($H$197:$H$208,H206),""/COUNTIFS($H$197:$H$208,H206))))))*IF(Formato!D279="Bueno",4/4,IF(Formato!D279="Deteriorado/Desgastado",3/4,IF(Formato!D279="Dañado",2/4,IF(Formato!D279="Insuficiente",1/4,0))))*$H$196</f>
        <v>0</v>
      </c>
      <c r="L206" s="128"/>
      <c r="U206" s="146"/>
    </row>
    <row r="207" spans="5:21" s="113" customFormat="1" ht="11.85" customHeight="1">
      <c r="E207" s="145" t="s">
        <v>275</v>
      </c>
      <c r="F207" s="140" t="s">
        <v>5</v>
      </c>
      <c r="G207" s="116">
        <f t="shared" si="31"/>
        <v>4</v>
      </c>
      <c r="H207" s="131" t="s">
        <v>472</v>
      </c>
      <c r="I207" s="132">
        <v>1.8E-3</v>
      </c>
      <c r="J207" s="134">
        <f t="shared" si="32"/>
        <v>0.09</v>
      </c>
      <c r="K207" s="134">
        <f>((IF(H207=$M$45,$N$45/COUNTIFS($H$197:$H$208,H207),IF(H207=$M$46,$N$46/COUNTIFS($H$197:$H$208,H207),IF(H207=$M$47,$N$47/COUNTIFS($H$197:$H$208,H207),""/COUNTIFS($H$197:$H$208,H207))))))*IF(Formato!D280="Bueno",4/4,IF(Formato!D280="Deteriorado/Desgastado",3/4,IF(Formato!D280="Dañado",2/4,IF(Formato!D280="Insuficiente",1/4,0))))*$H$196</f>
        <v>0</v>
      </c>
      <c r="L207" s="128"/>
      <c r="U207" s="146"/>
    </row>
    <row r="208" spans="5:21" s="113" customFormat="1" ht="11.85" customHeight="1">
      <c r="E208" s="145" t="s">
        <v>484</v>
      </c>
      <c r="F208" s="140" t="s">
        <v>5</v>
      </c>
      <c r="G208" s="116">
        <f t="shared" si="31"/>
        <v>4</v>
      </c>
      <c r="H208" s="131" t="s">
        <v>474</v>
      </c>
      <c r="I208" s="132">
        <v>6.6666666666666664E-4</v>
      </c>
      <c r="J208" s="134">
        <f t="shared" si="32"/>
        <v>3.3333333333333333E-2</v>
      </c>
      <c r="K208" s="134">
        <f>((IF(H208=$M$45,$N$45/COUNTIFS($H$197:$H$208,H208),IF(H208=$M$46,$N$46/COUNTIFS($H$197:$H$208,H208),IF(H208=$M$47,$N$47/COUNTIFS($H$197:$H$208,H208),""/COUNTIFS($H$197:$H$208,H208))))))*IF(Formato!D281="Bueno",4/4,IF(Formato!D281="Deteriorado/Desgastado",3/4,IF(Formato!D281="Dañado",2/4,IF(Formato!D281="Insuficiente",1/4,0))))*$H$196</f>
        <v>6.6666666666666664E-4</v>
      </c>
      <c r="L208" s="128"/>
      <c r="U208" s="146"/>
    </row>
    <row r="209" spans="4:21" ht="11.85" customHeight="1">
      <c r="D209" s="113"/>
      <c r="E209" s="122" t="s">
        <v>164</v>
      </c>
      <c r="F209" s="123"/>
      <c r="G209" s="124">
        <f>+AVERAGE(G210:G212)/4</f>
        <v>1</v>
      </c>
      <c r="H209" s="125">
        <f>+G209*0.05</f>
        <v>0.05</v>
      </c>
      <c r="I209" s="142">
        <v>0.05</v>
      </c>
      <c r="J209" s="126">
        <f>SUM(J210:J212)</f>
        <v>1</v>
      </c>
      <c r="K209" s="127">
        <f>SUM(K210:K212)</f>
        <v>1.6666666666666666E-2</v>
      </c>
      <c r="Q209" s="113"/>
      <c r="U209" s="146"/>
    </row>
    <row r="210" spans="4:21" ht="11.85" customHeight="1">
      <c r="D210" s="113"/>
      <c r="E210" s="145" t="s">
        <v>167</v>
      </c>
      <c r="F210" s="140" t="s">
        <v>5</v>
      </c>
      <c r="G210" s="116">
        <f t="shared" ref="G210:G211" si="33">+VLOOKUP(F210,$A$9:$B$13,2,0)</f>
        <v>4</v>
      </c>
      <c r="H210" s="131" t="s">
        <v>472</v>
      </c>
      <c r="I210" s="132">
        <v>1.6666666666666666E-2</v>
      </c>
      <c r="J210" s="134">
        <f>((IF(H210=$M$210,$N$210/COUNTIFS($H$210:$H$212,H210),IF(H210=$M$211,$N$211/COUNTIFS($H$210:$H$212,H210),IF(H210=$M$212,$N$212/COUNTIFS($H$210:$H$212,H210),""/COUNTIFS($H$210:$H$212,H210))))))</f>
        <v>0.33333333333333331</v>
      </c>
      <c r="K210" s="134">
        <f>((IF(H210=$M$210,$N$210/COUNTIFS($H$210:$H$212,H210),IF(H210=$M$211,$N$211/COUNTIFS($H$210:$H$212,H210),IF(H210=$M$212,$N$212/COUNTIFS($H$210:$H$212,H210),""/COUNTIFS($H$210:$H$212,H210)))))*IF(Formato!D285="Bueno",4/4,IF(Formato!D285="Deteriorado/Desgastado",3/4,IF(Formato!D285="Dañado",2/4,IF(Formato!D285="Insuficiente",1/4,0)))))*$H$209</f>
        <v>1.6666666666666666E-2</v>
      </c>
      <c r="M210" s="113" t="s">
        <v>474</v>
      </c>
      <c r="N210" s="129"/>
      <c r="Q210" s="113"/>
      <c r="U210" s="146"/>
    </row>
    <row r="211" spans="4:21" ht="11.85" customHeight="1">
      <c r="D211" s="113"/>
      <c r="E211" s="145" t="s">
        <v>165</v>
      </c>
      <c r="F211" s="140" t="s">
        <v>5</v>
      </c>
      <c r="G211" s="116">
        <f t="shared" si="33"/>
        <v>4</v>
      </c>
      <c r="H211" s="131" t="s">
        <v>472</v>
      </c>
      <c r="I211" s="132">
        <v>1.6666666666666666E-2</v>
      </c>
      <c r="J211" s="134">
        <f>((IF(H211=$M$210,$N$210/COUNTIFS($H$210:$H$212,H211),IF(H211=$M$211,$N$211/COUNTIFS($H$210:$H$212,H211),IF(H211=$M$212,$N$212/COUNTIFS($H$210:$H$212,H211),""/COUNTIFS($H$210:$H$212,H211))))))</f>
        <v>0.33333333333333331</v>
      </c>
      <c r="K211" s="134">
        <f>((IF(H211=$M$210,$N$210/COUNTIFS($H$210:$H$212,H211),IF(H211=$M$211,$N$211/COUNTIFS($H$210:$H$212,H211),IF(H211=$M$212,$N$212/COUNTIFS($H$210:$H$212,H211),""/COUNTIFS($H$210:$H$212,H211)))))*IF(Formato!D286="Bueno",4/4,IF(Formato!D286="Deteriorado/Desgastado",3/4,IF(Formato!D286="Dañado",2/4,IF(Formato!D286="Insuficiente",1/4,0)))))*$H$209</f>
        <v>0</v>
      </c>
      <c r="M211" s="131" t="s">
        <v>473</v>
      </c>
      <c r="N211" s="129"/>
      <c r="Q211" s="113"/>
      <c r="U211" s="146"/>
    </row>
    <row r="212" spans="4:21" ht="11.85" customHeight="1">
      <c r="D212" s="113"/>
      <c r="E212" s="145" t="s">
        <v>169</v>
      </c>
      <c r="F212" s="140" t="s">
        <v>5</v>
      </c>
      <c r="G212" s="116">
        <f>+VLOOKUP(F212,$A$9:$B$13,2,0)</f>
        <v>4</v>
      </c>
      <c r="H212" s="131" t="s">
        <v>472</v>
      </c>
      <c r="I212" s="132">
        <v>1.6666666666666666E-2</v>
      </c>
      <c r="J212" s="134">
        <f>((IF(H212=$M$210,$N$210/COUNTIFS($H$210:$H$212,H212),IF(H212=$M$211,$N$211/COUNTIFS($H$210:$H$212,H212),IF(H212=$M$212,$N$212/COUNTIFS($H$210:$H$212,H212),""/COUNTIFS($H$210:$H$212,H212))))))</f>
        <v>0.33333333333333331</v>
      </c>
      <c r="K212" s="134">
        <f>((IF(H212=$M$210,$N$210/COUNTIFS($H$210:$H$212,H212),IF(H212=$M$211,$N$211/COUNTIFS($H$210:$H$212,H212),IF(H212=$M$212,$N$212/COUNTIFS($H$210:$H$212,H212),""/COUNTIFS($H$210:$H$212,H212)))))*IF(Formato!D287="Bueno",4/4,IF(Formato!D287="Deteriorado/Desgastado",3/4,IF(Formato!D287="Dañado",2/4,IF(Formato!D287="Insuficiente",1/4,0)))))*$H$209</f>
        <v>0</v>
      </c>
      <c r="M212" s="131" t="s">
        <v>472</v>
      </c>
      <c r="N212" s="129">
        <v>1</v>
      </c>
      <c r="Q212" s="113"/>
      <c r="U212" s="146"/>
    </row>
    <row r="213" spans="4:21" ht="11.85" customHeight="1">
      <c r="D213" s="113"/>
      <c r="E213" s="122" t="s">
        <v>584</v>
      </c>
      <c r="F213" s="123"/>
      <c r="G213" s="124">
        <f>+AVERAGE(G214:G222)/4</f>
        <v>1</v>
      </c>
      <c r="H213" s="125">
        <f>+G213*0.06</f>
        <v>0.06</v>
      </c>
      <c r="I213" s="142">
        <v>5.9999999999999991E-2</v>
      </c>
      <c r="J213" s="126">
        <f>SUM(J214:J223)</f>
        <v>0.99999999999999989</v>
      </c>
      <c r="K213" s="127">
        <f>SUM(K214:K223)</f>
        <v>2.5500000000000002E-2</v>
      </c>
      <c r="M213" s="131"/>
      <c r="N213" s="131"/>
      <c r="Q213" s="113"/>
      <c r="U213" s="146"/>
    </row>
    <row r="214" spans="4:21" ht="11.85" customHeight="1">
      <c r="D214" s="113"/>
      <c r="E214" s="145" t="s">
        <v>118</v>
      </c>
      <c r="F214" s="140" t="s">
        <v>5</v>
      </c>
      <c r="G214" s="116">
        <f t="shared" ref="G214:G223" si="34">+VLOOKUP(F214,$A$9:$B$13,2,0)</f>
        <v>4</v>
      </c>
      <c r="H214" s="131" t="s">
        <v>473</v>
      </c>
      <c r="I214" s="132">
        <v>6.0000000000000001E-3</v>
      </c>
      <c r="J214" s="134">
        <f t="shared" ref="J214:J223" si="35">+((IF(H214=$M$215,$N$215/COUNTIFS($H$214:$H$223,H214),IF(H214=$M$216,$N$216/COUNTIFS($H$214:$H$223,H214),IF(H214=$M$217,$N$216/COUNTIFS($H$214:$H$223,H214),$N$217/COUNTIFS($H$214:$H$223,H214))))))</f>
        <v>0.1</v>
      </c>
      <c r="K214" s="134">
        <f>+((IF(H214=$M$215,$N$215/COUNTIFS($H$214:$H$223,H214),IF(H214=$M$216,$N$216/COUNTIFS($H$214:$H$223,H214),IF(H214=$M$217,$N$216/COUNTIFS($H$214:$H$223,H214),$N$217/COUNTIFS($H$214:$H$223,H214)))))*IF(Formato!D290="Bueno",4/4,IF(Formato!D290="Deteriorado/Desgastado",3/4,IF(Formato!D290="Dañado",2/4,IF(Formato!D290="Insuficiente",1/4,0)))))*$H$213</f>
        <v>6.0000000000000001E-3</v>
      </c>
      <c r="M214" s="131"/>
      <c r="N214" s="131"/>
      <c r="Q214" s="113"/>
      <c r="U214" s="146"/>
    </row>
    <row r="215" spans="4:21" ht="11.85" customHeight="1">
      <c r="D215" s="113"/>
      <c r="E215" s="145" t="s">
        <v>119</v>
      </c>
      <c r="F215" s="140" t="s">
        <v>5</v>
      </c>
      <c r="G215" s="116">
        <f t="shared" si="34"/>
        <v>4</v>
      </c>
      <c r="H215" s="131" t="s">
        <v>473</v>
      </c>
      <c r="I215" s="132">
        <v>6.0000000000000001E-3</v>
      </c>
      <c r="J215" s="134">
        <f t="shared" si="35"/>
        <v>0.1</v>
      </c>
      <c r="K215" s="134">
        <f>+((IF(H215=$M$215,$N$215/COUNTIFS($H$214:$H$223,H215),IF(H215=$M$216,$N$216/COUNTIFS($H$214:$H$223,H215),IF(H215=$M$217,$N$216/COUNTIFS($H$214:$H$223,H215),$N$217/COUNTIFS($H$214:$H$223,H215)))))*IF(Formato!D291="Bueno",4/4,IF(Formato!D291="Deteriorado/Desgastado",3/4,IF(Formato!D291="Dañado",2/4,IF(Formato!D291="Insuficiente",1/4,0)))))*$H$213</f>
        <v>6.0000000000000001E-3</v>
      </c>
      <c r="M215" s="113" t="s">
        <v>474</v>
      </c>
      <c r="N215" s="129"/>
      <c r="Q215" s="113"/>
      <c r="U215" s="146"/>
    </row>
    <row r="216" spans="4:21" ht="11.85" customHeight="1">
      <c r="D216" s="113"/>
      <c r="E216" s="145" t="s">
        <v>161</v>
      </c>
      <c r="F216" s="140" t="s">
        <v>5</v>
      </c>
      <c r="G216" s="116">
        <f t="shared" si="34"/>
        <v>4</v>
      </c>
      <c r="H216" s="131" t="s">
        <v>473</v>
      </c>
      <c r="I216" s="132">
        <v>6.0000000000000001E-3</v>
      </c>
      <c r="J216" s="134">
        <f t="shared" si="35"/>
        <v>0.1</v>
      </c>
      <c r="K216" s="134">
        <f>+((IF(H216=$M$215,$N$215/COUNTIFS($H$214:$H$223,H216),IF(H216=$M$216,$N$216/COUNTIFS($H$214:$H$223,H216),IF(H216=$M$217,$N$216/COUNTIFS($H$214:$H$223,H216),$N$217/COUNTIFS($H$214:$H$223,H216)))))*IF(Formato!D292="Bueno",4/4,IF(Formato!D292="Deteriorado/Desgastado",3/4,IF(Formato!D292="Dañado",2/4,IF(Formato!D292="Insuficiente",1/4,0)))))*$H$213</f>
        <v>0</v>
      </c>
      <c r="M216" s="131" t="s">
        <v>473</v>
      </c>
      <c r="N216" s="129">
        <v>1</v>
      </c>
      <c r="Q216" s="113"/>
      <c r="U216" s="146"/>
    </row>
    <row r="217" spans="4:21" ht="11.85" customHeight="1">
      <c r="D217" s="113"/>
      <c r="E217" s="145" t="s">
        <v>120</v>
      </c>
      <c r="F217" s="140" t="s">
        <v>5</v>
      </c>
      <c r="G217" s="116">
        <f t="shared" si="34"/>
        <v>4</v>
      </c>
      <c r="H217" s="131" t="s">
        <v>473</v>
      </c>
      <c r="I217" s="132">
        <v>6.0000000000000001E-3</v>
      </c>
      <c r="J217" s="134">
        <f t="shared" si="35"/>
        <v>0.1</v>
      </c>
      <c r="K217" s="134">
        <f>+((IF(H217=$M$215,$N$215/COUNTIFS($H$214:$H$223,H217),IF(H217=$M$216,$N$216/COUNTIFS($H$214:$H$223,H217),IF(H217=$M$217,$N$216/COUNTIFS($H$214:$H$223,H217),$N$217/COUNTIFS($H$214:$H$223,H217)))))*IF(Formato!D293="Bueno",4/4,IF(Formato!D293="Deteriorado/Desgastado",3/4,IF(Formato!D293="Dañado",2/4,IF(Formato!D293="Insuficiente",1/4,0)))))*$H$213</f>
        <v>0</v>
      </c>
      <c r="M217" s="131" t="s">
        <v>472</v>
      </c>
      <c r="N217" s="129"/>
      <c r="Q217" s="113"/>
      <c r="U217" s="146"/>
    </row>
    <row r="218" spans="4:21" ht="11.85" customHeight="1">
      <c r="D218" s="113"/>
      <c r="E218" s="145" t="s">
        <v>121</v>
      </c>
      <c r="F218" s="140" t="s">
        <v>5</v>
      </c>
      <c r="G218" s="116">
        <f t="shared" si="34"/>
        <v>4</v>
      </c>
      <c r="H218" s="131" t="s">
        <v>473</v>
      </c>
      <c r="I218" s="132">
        <v>6.0000000000000001E-3</v>
      </c>
      <c r="J218" s="134">
        <f t="shared" si="35"/>
        <v>0.1</v>
      </c>
      <c r="K218" s="134">
        <f>+((IF(H218=$M$215,$N$215/COUNTIFS($H$214:$H$223,H218),IF(H218=$M$216,$N$216/COUNTIFS($H$214:$H$223,H218),IF(H218=$M$217,$N$216/COUNTIFS($H$214:$H$223,H218),$N$217/COUNTIFS($H$214:$H$223,H218)))))*IF(Formato!D294="Bueno",4/4,IF(Formato!D294="Deteriorado/Desgastado",3/4,IF(Formato!D294="Dañado",2/4,IF(Formato!D294="Insuficiente",1/4,0)))))*$H$213</f>
        <v>0</v>
      </c>
      <c r="M218" s="131"/>
      <c r="N218" s="129"/>
      <c r="Q218" s="113"/>
      <c r="U218" s="146"/>
    </row>
    <row r="219" spans="4:21" ht="11.85" customHeight="1">
      <c r="D219" s="113"/>
      <c r="E219" s="145" t="s">
        <v>414</v>
      </c>
      <c r="F219" s="140" t="s">
        <v>5</v>
      </c>
      <c r="G219" s="116">
        <f t="shared" si="34"/>
        <v>4</v>
      </c>
      <c r="H219" s="131" t="s">
        <v>473</v>
      </c>
      <c r="I219" s="132">
        <v>6.0000000000000001E-3</v>
      </c>
      <c r="J219" s="134">
        <f t="shared" si="35"/>
        <v>0.1</v>
      </c>
      <c r="K219" s="134">
        <f>+((IF(H219=$M$215,$N$215/COUNTIFS($H$214:$H$223,H219),IF(H219=$M$216,$N$216/COUNTIFS($H$214:$H$223,H219),IF(H219=$M$217,$N$216/COUNTIFS($H$214:$H$223,H219),$N$217/COUNTIFS($H$214:$H$223,H219)))))*IF(Formato!D295="Bueno",4/4,IF(Formato!D295="Deteriorado/Desgastado",3/4,IF(Formato!D295="Dañado",2/4,IF(Formato!D295="Insuficiente",1/4,0)))))*$H$213</f>
        <v>1.5E-3</v>
      </c>
      <c r="M219" s="131"/>
      <c r="N219" s="131"/>
      <c r="Q219" s="113"/>
      <c r="U219" s="146"/>
    </row>
    <row r="220" spans="4:21" ht="11.85" customHeight="1">
      <c r="D220" s="113"/>
      <c r="E220" s="145" t="s">
        <v>162</v>
      </c>
      <c r="F220" s="140" t="s">
        <v>5</v>
      </c>
      <c r="G220" s="116">
        <f t="shared" si="34"/>
        <v>4</v>
      </c>
      <c r="H220" s="131" t="s">
        <v>473</v>
      </c>
      <c r="I220" s="132">
        <v>6.0000000000000001E-3</v>
      </c>
      <c r="J220" s="134">
        <f t="shared" si="35"/>
        <v>0.1</v>
      </c>
      <c r="K220" s="134">
        <f>+((IF(H220=$M$215,$N$215/COUNTIFS($H$214:$H$223,H220),IF(H220=$M$216,$N$216/COUNTIFS($H$214:$H$223,H220),IF(H220=$M$217,$N$216/COUNTIFS($H$214:$H$223,H220),$N$217/COUNTIFS($H$214:$H$223,H220)))))*IF(Formato!D296="Bueno",4/4,IF(Formato!D296="Deteriorado/Desgastado",3/4,IF(Formato!D296="Dañado",2/4,IF(Formato!D296="Insuficiente",1/4,0)))))*$H$213</f>
        <v>0</v>
      </c>
      <c r="Q220" s="113"/>
      <c r="U220" s="146"/>
    </row>
    <row r="221" spans="4:21" ht="11.85" customHeight="1">
      <c r="D221" s="113"/>
      <c r="E221" s="145" t="s">
        <v>163</v>
      </c>
      <c r="F221" s="140" t="s">
        <v>5</v>
      </c>
      <c r="G221" s="116">
        <f t="shared" si="34"/>
        <v>4</v>
      </c>
      <c r="H221" s="131" t="s">
        <v>473</v>
      </c>
      <c r="I221" s="132">
        <v>6.0000000000000001E-3</v>
      </c>
      <c r="J221" s="134">
        <f t="shared" si="35"/>
        <v>0.1</v>
      </c>
      <c r="K221" s="134">
        <f>+((IF(H221=$M$215,$N$215/COUNTIFS($H$214:$H$223,H221),IF(H221=$M$216,$N$216/COUNTIFS($H$214:$H$223,H221),IF(H221=$M$217,$N$216/COUNTIFS($H$214:$H$223,H221),$N$217/COUNTIFS($H$214:$H$223,H221)))))*IF(Formato!D297="Bueno",4/4,IF(Formato!D297="Deteriorado/Desgastado",3/4,IF(Formato!D297="Dañado",2/4,IF(Formato!D297="Insuficiente",1/4,0)))))*$H$213</f>
        <v>6.0000000000000001E-3</v>
      </c>
      <c r="Q221" s="113"/>
      <c r="U221" s="146"/>
    </row>
    <row r="222" spans="4:21" ht="11.85" customHeight="1">
      <c r="D222" s="113"/>
      <c r="E222" s="145" t="s">
        <v>122</v>
      </c>
      <c r="F222" s="140" t="s">
        <v>5</v>
      </c>
      <c r="G222" s="116">
        <f t="shared" si="34"/>
        <v>4</v>
      </c>
      <c r="H222" s="131" t="s">
        <v>473</v>
      </c>
      <c r="I222" s="132">
        <v>6.0000000000000001E-3</v>
      </c>
      <c r="J222" s="134">
        <f t="shared" si="35"/>
        <v>0.1</v>
      </c>
      <c r="K222" s="134">
        <f>+((IF(H222=$M$215,$N$215/COUNTIFS($H$214:$H$223,H222),IF(H222=$M$216,$N$216/COUNTIFS($H$214:$H$223,H222),IF(H222=$M$217,$N$216/COUNTIFS($H$214:$H$223,H222),$N$217/COUNTIFS($H$214:$H$223,H222)))))*IF(Formato!D298="Bueno",4/4,IF(Formato!D298="Deteriorado/Desgastado",3/4,IF(Formato!D298="Dañado",2/4,IF(Formato!D298="Insuficiente",1/4,0)))))*$H$213</f>
        <v>0</v>
      </c>
      <c r="Q222" s="113"/>
      <c r="U222" s="146"/>
    </row>
    <row r="223" spans="4:21" ht="11.85" customHeight="1">
      <c r="D223" s="113"/>
      <c r="E223" s="145" t="s">
        <v>484</v>
      </c>
      <c r="F223" s="140" t="s">
        <v>5</v>
      </c>
      <c r="G223" s="116">
        <f t="shared" si="34"/>
        <v>4</v>
      </c>
      <c r="H223" s="131" t="s">
        <v>473</v>
      </c>
      <c r="I223" s="132">
        <v>6.0000000000000001E-3</v>
      </c>
      <c r="J223" s="134">
        <f t="shared" si="35"/>
        <v>0.1</v>
      </c>
      <c r="K223" s="134">
        <f>+((IF(H223=$M$215,$N$215/COUNTIFS($H$214:$H$223,H223),IF(H223=$M$216,$N$216/COUNTIFS($H$214:$H$223,H223),IF(H223=$M$217,$N$216/COUNTIFS($H$214:$H$223,H223),$N$217/COUNTIFS($H$214:$H$223,H223)))))*IF(Formato!D299="Bueno",4/4,IF(Formato!D299="Deteriorado/Desgastado",3/4,IF(Formato!D299="Dañado",2/4,IF(Formato!D299="Insuficiente",1/4,0)))))*$H$213</f>
        <v>6.0000000000000001E-3</v>
      </c>
      <c r="Q223" s="113"/>
      <c r="U223" s="146"/>
    </row>
    <row r="225" spans="8:21" s="113" customFormat="1" ht="11.85" customHeight="1">
      <c r="H225" s="117"/>
      <c r="K225" s="150"/>
      <c r="U225" s="146"/>
    </row>
  </sheetData>
  <mergeCells count="1">
    <mergeCell ref="E4:E10"/>
  </mergeCells>
  <dataValidations count="1">
    <dataValidation type="list" allowBlank="1" showInputMessage="1" showErrorMessage="1" sqref="F12 F23 F44 F52 F63 F76 F92 F108 F115 F122 F128 F141 F143 F152:F153 F169 F190 F196 F209 F213">
      <formula1>$A$9:$A$12</formula1>
    </dataValidation>
  </dataValidations>
  <pageMargins left="0.7" right="0.7" top="0.75" bottom="0.75" header="0.3" footer="0.3"/>
  <ignoredErrors>
    <ignoredError sqref="G44 G52 G63 G92 G115 G128 G143 G153 G169 G190 G196 G209 G213"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14:formula1>
            <xm:f>'[2]Hoja de Listas'!#REF!</xm:f>
          </x14:formula1>
          <xm:sqref>F4:F11 F13:F22 F24:F43 F45:F51 F53:F62 F64:F75 F77:F91 F93:F107 F109:F114 F116:F121 F123:F127 F129:F140 F142 F144:F151 F154:F168 F170:F189 F191:F195 F197:F208 F210:F212 F214:F223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Formato</vt:lpstr>
      <vt:lpstr>Hoja de Listas</vt:lpstr>
      <vt:lpstr>Score</vt:lpstr>
    </vt:vector>
  </TitlesOfParts>
  <Company>BANCOLOMBIA S.A.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Luz Mary Rendon Garcia</dc:creator>
  <cp:lastModifiedBy>juan camilo Mazo Uribe</cp:lastModifiedBy>
  <dcterms:created xsi:type="dcterms:W3CDTF">2015-01-20T16:16:39Z</dcterms:created>
  <dcterms:modified xsi:type="dcterms:W3CDTF">2015-03-27T15:52:55Z</dcterms:modified>
</cp:coreProperties>
</file>