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326"/>
  <workbookPr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bookViews>
    <workbookView xWindow="0" yWindow="0" windowWidth="10050" windowHeight="4545" xr2:uid="{00000000-000D-0000-FFFF-FFFF00000000}"/>
  </bookViews>
  <sheets>
    <sheet name="Calculos" sheetId="1" r:id="rId1"/>
    <sheet name="BASEDatos" sheetId="2" r:id="rId2"/>
  </sheet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E24" i="1"/>
  <c r="A33" i="1" s="1"/>
  <c r="G24" i="1"/>
  <c r="C27" i="1" s="1"/>
  <c r="E25" i="1" l="1"/>
  <c r="F27" i="1" s="1"/>
  <c r="A36" i="1"/>
  <c r="F36" i="1" s="1"/>
  <c r="A35" i="1"/>
  <c r="F35" i="1" s="1"/>
  <c r="A29" i="1"/>
  <c r="A42" i="1"/>
  <c r="F42" i="1" s="1"/>
  <c r="A41" i="1"/>
  <c r="F41" i="1" s="1"/>
  <c r="A40" i="1"/>
  <c r="F40" i="1" s="1"/>
  <c r="A32" i="1"/>
  <c r="A38" i="1"/>
  <c r="F38" i="1" s="1"/>
  <c r="A31" i="1"/>
  <c r="A30" i="1"/>
  <c r="A37" i="1"/>
  <c r="F37" i="1" s="1"/>
  <c r="A39" i="1"/>
  <c r="F39" i="1" s="1"/>
  <c r="A34" i="1"/>
  <c r="F34" i="1" s="1"/>
  <c r="A28" i="1"/>
  <c r="E7" i="1"/>
  <c r="F7" i="1" s="1"/>
  <c r="G7" i="1" s="1"/>
  <c r="C15" i="1" s="1"/>
  <c r="G15" i="1" s="1"/>
  <c r="C16" i="1" s="1"/>
  <c r="G16" i="1" s="1"/>
  <c r="D27" i="1" l="1"/>
  <c r="F30" i="1"/>
  <c r="F32" i="1"/>
  <c r="F31" i="1"/>
  <c r="F33" i="1"/>
  <c r="F28" i="1"/>
  <c r="F29" i="1"/>
  <c r="E27" i="1" l="1"/>
  <c r="C28" i="1" l="1"/>
  <c r="D28" i="1" s="1"/>
  <c r="E28" i="1" s="1"/>
  <c r="C29" i="1" s="1"/>
  <c r="D29" i="1" s="1"/>
  <c r="E29" i="1" s="1"/>
  <c r="C30" i="1" s="1"/>
  <c r="D30" i="1" s="1"/>
  <c r="E30" i="1"/>
  <c r="C31" i="1" s="1"/>
  <c r="D31" i="1" s="1"/>
  <c r="E31" i="1" l="1"/>
  <c r="C32" i="1" s="1"/>
  <c r="D32" i="1" s="1"/>
  <c r="E32" i="1" s="1"/>
  <c r="C33" i="1" s="1"/>
  <c r="D33" i="1" s="1"/>
  <c r="E33" i="1" s="1"/>
  <c r="C34" i="1" s="1"/>
  <c r="D34" i="1" s="1"/>
  <c r="E34" i="1" s="1"/>
  <c r="C35" i="1" s="1"/>
  <c r="D35" i="1" s="1"/>
  <c r="E35" i="1" s="1"/>
  <c r="C36" i="1" s="1"/>
  <c r="D36" i="1" s="1"/>
  <c r="E36" i="1" s="1"/>
  <c r="C37" i="1" s="1"/>
  <c r="D37" i="1" s="1"/>
  <c r="E37" i="1" s="1"/>
  <c r="C38" i="1" s="1"/>
  <c r="D38" i="1" s="1"/>
  <c r="E38" i="1" s="1"/>
  <c r="C39" i="1" s="1"/>
  <c r="D39" i="1" s="1"/>
  <c r="E39" i="1" s="1"/>
  <c r="C40" i="1" s="1"/>
  <c r="D40" i="1" s="1"/>
  <c r="E40" i="1" s="1"/>
  <c r="C41" i="1" s="1"/>
  <c r="D41" i="1" s="1"/>
  <c r="E41" i="1" s="1"/>
  <c r="C42" i="1" s="1"/>
  <c r="D42" i="1" s="1"/>
  <c r="E42" i="1" s="1"/>
  <c r="G2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Andres Guerrero</author>
  </authors>
  <commentList>
    <comment ref="B24" authorId="0" shapeId="0" xr:uid="{D3ED81F3-E989-4AC3-A912-422E50ACD7D7}">
      <text>
        <r>
          <rPr>
            <b/>
            <sz val="9"/>
            <color indexed="81"/>
            <rFont val="Tahoma"/>
            <family val="2"/>
          </rPr>
          <t>Andres Guerrero:</t>
        </r>
        <r>
          <rPr>
            <sz val="9"/>
            <color indexed="81"/>
            <rFont val="Tahoma"/>
            <family val="2"/>
          </rPr>
          <t xml:space="preserve">
Ingresa del  1 al 4 
</t>
        </r>
      </text>
    </comment>
  </commentList>
</comments>
</file>

<file path=xl/sharedStrings.xml><?xml version="1.0" encoding="utf-8"?>
<sst xmlns="http://schemas.openxmlformats.org/spreadsheetml/2006/main" count="40" uniqueCount="38">
  <si>
    <t>Trabajador</t>
  </si>
  <si>
    <t xml:space="preserve">Juan Perez </t>
  </si>
  <si>
    <t>fecha de ingreso</t>
  </si>
  <si>
    <t>Antigüedad al 01/04/2017</t>
  </si>
  <si>
    <t>Salario</t>
  </si>
  <si>
    <t>% de aumento por Antigüedad según Tabla  1</t>
  </si>
  <si>
    <t>Antigüedad</t>
  </si>
  <si>
    <t>%</t>
  </si>
  <si>
    <t>Nuevo Salario Apartir del 01/04/2017</t>
  </si>
  <si>
    <t>Lo que necesito es hacer lo siguiente</t>
  </si>
  <si>
    <t>Tabla 1</t>
  </si>
  <si>
    <t>Este valor necesito que sea 1% para las fechas aniversarias siguientes</t>
  </si>
  <si>
    <t>y que se realice de forma automatica</t>
  </si>
  <si>
    <r>
      <t xml:space="preserve">Nota: </t>
    </r>
    <r>
      <rPr>
        <b/>
        <sz val="11"/>
        <color rgb="FF002060"/>
        <rFont val="Calibri"/>
        <family val="2"/>
        <scheme val="minor"/>
      </rPr>
      <t>Este calculo ya fue realizado y culminado este proceso.</t>
    </r>
  </si>
  <si>
    <t>Calculo 1</t>
  </si>
  <si>
    <t>Calculo 2</t>
  </si>
  <si>
    <t>ID</t>
  </si>
  <si>
    <t>Nombre</t>
  </si>
  <si>
    <t>FechaI</t>
  </si>
  <si>
    <t>SalarioI</t>
  </si>
  <si>
    <t>TOMAS</t>
  </si>
  <si>
    <t>MARIA</t>
  </si>
  <si>
    <t>ANDRES</t>
  </si>
  <si>
    <t>CARLOS</t>
  </si>
  <si>
    <t>IDEmpleado</t>
  </si>
  <si>
    <t>Nombre:</t>
  </si>
  <si>
    <t>SalarioInicial</t>
  </si>
  <si>
    <t>Antigüedad (AÑOS):</t>
  </si>
  <si>
    <t>AñoVigente</t>
  </si>
  <si>
    <t>SueldoI</t>
  </si>
  <si>
    <t>ValorAntiguedad</t>
  </si>
  <si>
    <t>SueldoFinal</t>
  </si>
  <si>
    <t>CumplioAño</t>
  </si>
  <si>
    <t>FECHAHOY</t>
  </si>
  <si>
    <t>Aniversario</t>
  </si>
  <si>
    <t>SueldoActual</t>
  </si>
  <si>
    <t>Cálculos ANDRES</t>
  </si>
  <si>
    <t>Fecha Pivot Nueva Normativa: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</si>
</sst>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_-* #,##0.00\ _€_-;\-* #,##0.00\ _€_-;_-* &quot;-&quot;??\ _€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6EFCE"/>
      </patternFill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4" borderId="0" applyNumberFormat="0" applyBorder="0" applyAlignment="0" applyProtection="0"/>
  </cellStyleXfs>
  <cellXfs count="29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 vertical="center"/>
    </xf>
    <xf numFmtId="164" fontId="0" fillId="0" borderId="0" xfId="1" applyFont="1"/>
    <xf numFmtId="0" fontId="0" fillId="0" borderId="0" xfId="0" applyAlignment="1">
      <alignment horizontal="center" vertical="center" wrapText="1"/>
    </xf>
    <xf numFmtId="9" fontId="0" fillId="0" borderId="0" xfId="2" applyFont="1" applyAlignment="1">
      <alignment horizontal="center" vertical="center"/>
    </xf>
    <xf numFmtId="164" fontId="0" fillId="0" borderId="0" xfId="0" applyNumberFormat="1"/>
    <xf numFmtId="0" fontId="2" fillId="0" borderId="0" xfId="0" applyFon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3" fillId="2" borderId="0" xfId="1" applyFont="1" applyFill="1"/>
    <xf numFmtId="164" fontId="0" fillId="2" borderId="0" xfId="0" applyNumberFormat="1" applyFill="1"/>
    <xf numFmtId="9" fontId="0" fillId="0" borderId="0" xfId="0" applyNumberFormat="1" applyFill="1" applyAlignment="1">
      <alignment horizontal="center" vertical="center"/>
    </xf>
    <xf numFmtId="0" fontId="4" fillId="0" borderId="0" xfId="0" applyFont="1"/>
    <xf numFmtId="0" fontId="0" fillId="3" borderId="0" xfId="0" applyFill="1"/>
    <xf numFmtId="0" fontId="0" fillId="0" borderId="7" xfId="0" applyBorder="1" applyAlignment="1">
      <alignment horizontal="center"/>
    </xf>
    <xf numFmtId="44" fontId="0" fillId="0" borderId="0" xfId="3" applyFont="1"/>
    <xf numFmtId="44" fontId="0" fillId="0" borderId="0" xfId="0" applyNumberFormat="1"/>
    <xf numFmtId="14" fontId="2" fillId="5" borderId="0" xfId="0" applyNumberFormat="1" applyFont="1" applyFill="1"/>
    <xf numFmtId="0" fontId="8" fillId="3" borderId="0" xfId="0" applyFont="1" applyFill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2" fillId="5" borderId="0" xfId="0" applyFont="1" applyFill="1"/>
    <xf numFmtId="14" fontId="7" fillId="0" borderId="0" xfId="0" applyNumberFormat="1" applyFont="1"/>
    <xf numFmtId="0" fontId="6" fillId="4" borderId="0" xfId="4"/>
  </cellXfs>
  <cellStyles count="5">
    <cellStyle name="Bueno" xfId="4" builtinId="26"/>
    <cellStyle name="Millares" xfId="1" builtinId="3"/>
    <cellStyle name="Moneda" xfId="3" builtinId="4"/>
    <cellStyle name="Normal" xfId="0" builtinId="0"/>
    <cellStyle name="Porcentaje" xfId="2" builtinId="5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542925</xdr:colOff>
      <xdr:row>16</xdr:row>
      <xdr:rowOff>28575</xdr:rowOff>
    </xdr:from>
    <xdr:to>
      <xdr:col>5</xdr:col>
      <xdr:colOff>542925</xdr:colOff>
      <xdr:row>18</xdr:row>
      <xdr:rowOff>19050</xdr:rowOff>
    </xdr:to>
    <xdr:cxnSp macro="">
      <xdr:nvCxnSpPr>
        <xdr:cNvPr id="5" name="Conector recto de flecha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>
          <a:off x="5057775" y="3467100"/>
          <a:ext cx="0" cy="3714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L42"/>
  <sheetViews>
    <sheetView tabSelected="1" topLeftCell="A22" workbookViewId="0">
      <selection activeCell="I25" sqref="I25"/>
    </sheetView>
  </sheetViews>
  <sheetFormatPr baseColWidth="10" defaultRowHeight="15" x14ac:dyDescent="0.25"/>
  <cols>
    <col min="1" max="1" width="11.140625" bestFit="1" customWidth="1"/>
    <col min="2" max="2" width="23.28515625" customWidth="1"/>
    <col min="3" max="3" width="29.140625" customWidth="1"/>
    <col min="4" max="4" width="21" customWidth="1"/>
    <col min="5" max="5" width="14.140625" bestFit="1" customWidth="1"/>
    <col min="6" max="6" width="16.5703125" customWidth="1"/>
    <col min="7" max="7" width="16.28515625" customWidth="1"/>
    <col min="11" max="12" width="0" hidden="1" customWidth="1"/>
  </cols>
  <sheetData>
    <row r="3" spans="1:12" x14ac:dyDescent="0.25">
      <c r="B3" s="7" t="s">
        <v>14</v>
      </c>
    </row>
    <row r="4" spans="1:12" ht="15.75" thickBot="1" x14ac:dyDescent="0.3">
      <c r="E4" s="1">
        <v>42826</v>
      </c>
      <c r="K4" s="20" t="s">
        <v>10</v>
      </c>
      <c r="L4" s="20"/>
    </row>
    <row r="5" spans="1:12" ht="45" x14ac:dyDescent="0.25">
      <c r="B5" s="4" t="s">
        <v>0</v>
      </c>
      <c r="C5" s="4" t="s">
        <v>4</v>
      </c>
      <c r="D5" s="4" t="s">
        <v>2</v>
      </c>
      <c r="E5" s="4" t="s">
        <v>3</v>
      </c>
      <c r="F5" s="4" t="s">
        <v>5</v>
      </c>
      <c r="G5" s="4" t="s">
        <v>8</v>
      </c>
      <c r="K5" s="8" t="s">
        <v>6</v>
      </c>
      <c r="L5" s="9" t="s">
        <v>7</v>
      </c>
    </row>
    <row r="6" spans="1:12" x14ac:dyDescent="0.25">
      <c r="K6" s="10">
        <v>1</v>
      </c>
      <c r="L6" s="11">
        <v>1</v>
      </c>
    </row>
    <row r="7" spans="1:12" x14ac:dyDescent="0.25">
      <c r="B7" t="s">
        <v>1</v>
      </c>
      <c r="C7" s="3">
        <v>5808312</v>
      </c>
      <c r="D7" s="1">
        <v>32054</v>
      </c>
      <c r="E7" s="2">
        <f>DATEDIF(D7,E4,"Y")</f>
        <v>29</v>
      </c>
      <c r="F7" s="5">
        <f>VLOOKUP(E7,K6:L42,2,FALSE)/100</f>
        <v>0.28999999999999998</v>
      </c>
      <c r="G7" s="16">
        <f>C7+C7*F7</f>
        <v>7492722.4800000004</v>
      </c>
      <c r="K7" s="10">
        <v>2</v>
      </c>
      <c r="L7" s="11">
        <v>2</v>
      </c>
    </row>
    <row r="8" spans="1:12" x14ac:dyDescent="0.25">
      <c r="K8" s="10">
        <v>3</v>
      </c>
      <c r="L8" s="11">
        <v>3</v>
      </c>
    </row>
    <row r="9" spans="1:12" x14ac:dyDescent="0.25">
      <c r="D9" s="18" t="s">
        <v>13</v>
      </c>
      <c r="K9" s="10">
        <v>4</v>
      </c>
      <c r="L9" s="11">
        <v>4</v>
      </c>
    </row>
    <row r="10" spans="1:12" x14ac:dyDescent="0.25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0">
        <v>5</v>
      </c>
      <c r="L10" s="11">
        <v>5</v>
      </c>
    </row>
    <row r="11" spans="1:12" x14ac:dyDescent="0.25">
      <c r="B11" s="7" t="s">
        <v>15</v>
      </c>
      <c r="K11" s="10">
        <v>6</v>
      </c>
      <c r="L11" s="11">
        <v>6</v>
      </c>
    </row>
    <row r="12" spans="1:12" x14ac:dyDescent="0.25">
      <c r="K12" s="10">
        <v>7</v>
      </c>
      <c r="L12" s="11">
        <v>7</v>
      </c>
    </row>
    <row r="13" spans="1:12" x14ac:dyDescent="0.25">
      <c r="B13" s="7" t="s">
        <v>9</v>
      </c>
      <c r="K13" s="10">
        <v>8</v>
      </c>
      <c r="L13" s="11">
        <v>8</v>
      </c>
    </row>
    <row r="14" spans="1:12" x14ac:dyDescent="0.25">
      <c r="E14" s="1"/>
      <c r="K14" s="10">
        <v>9</v>
      </c>
      <c r="L14" s="11">
        <v>9</v>
      </c>
    </row>
    <row r="15" spans="1:12" x14ac:dyDescent="0.25">
      <c r="B15" t="s">
        <v>1</v>
      </c>
      <c r="C15" s="15">
        <f>G7</f>
        <v>7492722.4800000004</v>
      </c>
      <c r="D15" s="1">
        <v>43012</v>
      </c>
      <c r="E15" s="14"/>
      <c r="F15" s="17">
        <v>0.01</v>
      </c>
      <c r="G15" s="3">
        <f>C15+C15*F15</f>
        <v>7567649.7048000004</v>
      </c>
      <c r="K15" s="10">
        <v>10</v>
      </c>
      <c r="L15" s="11">
        <v>10</v>
      </c>
    </row>
    <row r="16" spans="1:12" x14ac:dyDescent="0.25">
      <c r="C16" s="6">
        <f>G15</f>
        <v>7567649.7048000004</v>
      </c>
      <c r="D16" s="1">
        <v>43377</v>
      </c>
      <c r="F16" s="17">
        <v>0.01</v>
      </c>
      <c r="G16" s="3">
        <f>C16+C16*F16</f>
        <v>7643326.2018480003</v>
      </c>
      <c r="K16" s="10">
        <v>11</v>
      </c>
      <c r="L16" s="11">
        <v>11</v>
      </c>
    </row>
    <row r="17" spans="1:12" x14ac:dyDescent="0.25">
      <c r="K17" s="10">
        <v>12</v>
      </c>
      <c r="L17" s="11">
        <v>12</v>
      </c>
    </row>
    <row r="18" spans="1:12" x14ac:dyDescent="0.25">
      <c r="K18" s="10">
        <v>13</v>
      </c>
      <c r="L18" s="11">
        <v>13</v>
      </c>
    </row>
    <row r="19" spans="1:12" x14ac:dyDescent="0.25">
      <c r="F19" s="7" t="s">
        <v>11</v>
      </c>
      <c r="K19" s="10">
        <v>14</v>
      </c>
      <c r="L19" s="11">
        <v>14</v>
      </c>
    </row>
    <row r="20" spans="1:12" x14ac:dyDescent="0.25">
      <c r="F20" s="7" t="s">
        <v>12</v>
      </c>
      <c r="K20" s="10">
        <v>15</v>
      </c>
      <c r="L20" s="11">
        <v>15</v>
      </c>
    </row>
    <row r="21" spans="1:12" x14ac:dyDescent="0.25">
      <c r="K21" s="10">
        <v>16</v>
      </c>
      <c r="L21" s="11">
        <v>16</v>
      </c>
    </row>
    <row r="22" spans="1:12" ht="26.25" x14ac:dyDescent="0.4">
      <c r="A22" s="24" t="s">
        <v>36</v>
      </c>
      <c r="B22" s="24"/>
      <c r="C22" s="24"/>
      <c r="D22" s="24"/>
      <c r="E22" s="24"/>
      <c r="F22" s="24"/>
      <c r="G22" s="24"/>
      <c r="H22" s="24"/>
      <c r="I22" s="24"/>
      <c r="J22" s="25"/>
      <c r="K22" s="10">
        <v>17</v>
      </c>
      <c r="L22" s="11">
        <v>17</v>
      </c>
    </row>
    <row r="23" spans="1:12" x14ac:dyDescent="0.25">
      <c r="C23" s="7" t="s">
        <v>37</v>
      </c>
      <c r="D23" s="27">
        <v>42826</v>
      </c>
      <c r="K23" s="10">
        <v>18</v>
      </c>
      <c r="L23" s="11">
        <v>18</v>
      </c>
    </row>
    <row r="24" spans="1:12" x14ac:dyDescent="0.25">
      <c r="B24" s="7" t="s">
        <v>24</v>
      </c>
      <c r="C24" s="28">
        <v>1</v>
      </c>
      <c r="D24" s="7" t="s">
        <v>2</v>
      </c>
      <c r="E24" s="1">
        <f>IFERROR(VLOOKUP(C24,BASEDatos!A1:D5,3,0),"CodigoNoEncontrado")</f>
        <v>32054</v>
      </c>
      <c r="F24" s="7" t="s">
        <v>26</v>
      </c>
      <c r="G24" s="21">
        <f>IFERROR(VLOOKUP(C24,BASEDatos!A1:D5,4,0),"CodigoNoEncontrado")</f>
        <v>5808312</v>
      </c>
      <c r="K24" s="10">
        <v>19</v>
      </c>
      <c r="L24" s="11">
        <v>19</v>
      </c>
    </row>
    <row r="25" spans="1:12" x14ac:dyDescent="0.25">
      <c r="B25" s="7" t="s">
        <v>25</v>
      </c>
      <c r="C25" t="str">
        <f>IFERROR(VLOOKUP(C24,BASEDatos!A1:D5,2,0),"CodigoNoEncontrado")</f>
        <v>TOMAS</v>
      </c>
      <c r="D25" s="7" t="s">
        <v>27</v>
      </c>
      <c r="E25">
        <f>IFERROR(DATEDIF(E24,D23,"Y"),0)</f>
        <v>29</v>
      </c>
      <c r="F25" s="7" t="s">
        <v>35</v>
      </c>
      <c r="G25" s="22">
        <f>MAX(E27:E42)</f>
        <v>7719759.4638664806</v>
      </c>
      <c r="H25" s="26" t="s">
        <v>33</v>
      </c>
      <c r="I25" s="1">
        <v>44109</v>
      </c>
      <c r="K25" s="10">
        <v>20</v>
      </c>
      <c r="L25" s="11">
        <v>20</v>
      </c>
    </row>
    <row r="26" spans="1:12" x14ac:dyDescent="0.25">
      <c r="A26" t="s">
        <v>34</v>
      </c>
      <c r="B26" s="7" t="s">
        <v>28</v>
      </c>
      <c r="C26" s="7" t="s">
        <v>29</v>
      </c>
      <c r="D26" s="7" t="s">
        <v>30</v>
      </c>
      <c r="E26" s="7" t="s">
        <v>31</v>
      </c>
      <c r="F26" s="7" t="s">
        <v>32</v>
      </c>
      <c r="K26" s="10"/>
      <c r="L26" s="11"/>
    </row>
    <row r="27" spans="1:12" x14ac:dyDescent="0.25">
      <c r="A27" s="23">
        <v>42826</v>
      </c>
      <c r="B27">
        <v>2017</v>
      </c>
      <c r="C27" s="22">
        <f>G24</f>
        <v>5808312</v>
      </c>
      <c r="D27" s="22">
        <f>C27*E25/100</f>
        <v>1684410.48</v>
      </c>
      <c r="E27" s="22">
        <f>C27+D27</f>
        <v>7492722.4800000004</v>
      </c>
      <c r="F27" t="str">
        <f>IF(E25&gt;0,"ANT1","ANT2")</f>
        <v>ANT1</v>
      </c>
      <c r="K27" s="10">
        <v>21</v>
      </c>
      <c r="L27" s="11">
        <v>21</v>
      </c>
    </row>
    <row r="28" spans="1:12" x14ac:dyDescent="0.25">
      <c r="A28" s="1">
        <f>DATE(B28,MONTH($E$24),DAY($E$24))</f>
        <v>43377</v>
      </c>
      <c r="B28">
        <v>2018</v>
      </c>
      <c r="C28" s="22">
        <f>E27</f>
        <v>7492722.4800000004</v>
      </c>
      <c r="D28" s="22">
        <f>C28*F28/100</f>
        <v>74927.224800000011</v>
      </c>
      <c r="E28" s="22">
        <f t="shared" ref="E28:E32" si="0">IF(D28&gt;0,C28+D28,0)</f>
        <v>7567649.7048000004</v>
      </c>
      <c r="F28">
        <f>IF($I$25&gt;A28,DATEDIF(A27,A28,"Y"),0)</f>
        <v>1</v>
      </c>
      <c r="K28" s="10">
        <v>22</v>
      </c>
      <c r="L28" s="11">
        <v>22</v>
      </c>
    </row>
    <row r="29" spans="1:12" x14ac:dyDescent="0.25">
      <c r="A29" s="1">
        <f t="shared" ref="A29:A42" si="1">DATE(B29,MONTH($E$24),DAY($E$24))</f>
        <v>43742</v>
      </c>
      <c r="B29">
        <v>2019</v>
      </c>
      <c r="C29" s="22">
        <f t="shared" ref="C29:C33" si="2">E28</f>
        <v>7567649.7048000004</v>
      </c>
      <c r="D29" s="22">
        <f t="shared" ref="D29:D33" si="3">C29*F29/100</f>
        <v>75676.497048000005</v>
      </c>
      <c r="E29" s="22">
        <f t="shared" si="0"/>
        <v>7643326.2018480003</v>
      </c>
      <c r="F29">
        <f t="shared" ref="F29:F32" si="4">IF($I$25&gt;A29,DATEDIF(A28,A29,"Y"),0)</f>
        <v>1</v>
      </c>
      <c r="K29" s="10">
        <v>23</v>
      </c>
      <c r="L29" s="11">
        <v>23</v>
      </c>
    </row>
    <row r="30" spans="1:12" x14ac:dyDescent="0.25">
      <c r="A30" s="1">
        <f t="shared" si="1"/>
        <v>44108</v>
      </c>
      <c r="B30">
        <v>2020</v>
      </c>
      <c r="C30" s="22">
        <f t="shared" si="2"/>
        <v>7643326.2018480003</v>
      </c>
      <c r="D30" s="22">
        <f t="shared" si="3"/>
        <v>76433.262018480003</v>
      </c>
      <c r="E30" s="22">
        <f t="shared" si="0"/>
        <v>7719759.4638664806</v>
      </c>
      <c r="F30">
        <f t="shared" si="4"/>
        <v>1</v>
      </c>
      <c r="K30" s="10">
        <v>24</v>
      </c>
      <c r="L30" s="11">
        <v>24</v>
      </c>
    </row>
    <row r="31" spans="1:12" x14ac:dyDescent="0.25">
      <c r="A31" s="1">
        <f t="shared" si="1"/>
        <v>44473</v>
      </c>
      <c r="B31">
        <v>2021</v>
      </c>
      <c r="C31" s="22">
        <f t="shared" si="2"/>
        <v>7719759.4638664806</v>
      </c>
      <c r="D31" s="22">
        <f t="shared" si="3"/>
        <v>0</v>
      </c>
      <c r="E31" s="22">
        <f t="shared" si="0"/>
        <v>0</v>
      </c>
      <c r="F31">
        <f t="shared" si="4"/>
        <v>0</v>
      </c>
      <c r="K31" s="10">
        <v>25</v>
      </c>
      <c r="L31" s="11">
        <v>25</v>
      </c>
    </row>
    <row r="32" spans="1:12" x14ac:dyDescent="0.25">
      <c r="A32" s="1">
        <f t="shared" si="1"/>
        <v>44838</v>
      </c>
      <c r="B32">
        <v>2022</v>
      </c>
      <c r="C32" s="22">
        <f t="shared" si="2"/>
        <v>0</v>
      </c>
      <c r="D32" s="22">
        <f t="shared" si="3"/>
        <v>0</v>
      </c>
      <c r="E32" s="22">
        <f t="shared" si="0"/>
        <v>0</v>
      </c>
      <c r="F32">
        <f t="shared" si="4"/>
        <v>0</v>
      </c>
      <c r="K32" s="10">
        <v>26</v>
      </c>
      <c r="L32" s="11">
        <v>26</v>
      </c>
    </row>
    <row r="33" spans="1:12" x14ac:dyDescent="0.25">
      <c r="A33" s="1">
        <f t="shared" si="1"/>
        <v>45203</v>
      </c>
      <c r="B33">
        <v>2023</v>
      </c>
      <c r="C33" s="22">
        <f t="shared" ref="C33:C42" si="5">E32</f>
        <v>0</v>
      </c>
      <c r="D33" s="22">
        <f t="shared" ref="D33:D42" si="6">C33*F33/100</f>
        <v>0</v>
      </c>
      <c r="E33" s="22">
        <f t="shared" ref="E33:E42" si="7">IF(D33&gt;0,C33+D33,0)</f>
        <v>0</v>
      </c>
      <c r="F33">
        <f t="shared" ref="F33:F42" si="8">IF($I$25&gt;A33,DATEDIF(A32,A33,"Y"),0)</f>
        <v>0</v>
      </c>
      <c r="K33" s="10">
        <v>27</v>
      </c>
      <c r="L33" s="11">
        <v>27</v>
      </c>
    </row>
    <row r="34" spans="1:12" x14ac:dyDescent="0.25">
      <c r="A34" s="1">
        <f t="shared" si="1"/>
        <v>45569</v>
      </c>
      <c r="B34">
        <v>2024</v>
      </c>
      <c r="C34" s="22">
        <f t="shared" si="5"/>
        <v>0</v>
      </c>
      <c r="D34" s="22">
        <f t="shared" si="6"/>
        <v>0</v>
      </c>
      <c r="E34" s="22">
        <f t="shared" si="7"/>
        <v>0</v>
      </c>
      <c r="F34">
        <f t="shared" si="8"/>
        <v>0</v>
      </c>
      <c r="K34" s="10">
        <v>28</v>
      </c>
      <c r="L34" s="11">
        <v>28</v>
      </c>
    </row>
    <row r="35" spans="1:12" x14ac:dyDescent="0.25">
      <c r="A35" s="1">
        <f t="shared" si="1"/>
        <v>45934</v>
      </c>
      <c r="B35">
        <v>2025</v>
      </c>
      <c r="C35" s="22">
        <f t="shared" si="5"/>
        <v>0</v>
      </c>
      <c r="D35" s="22">
        <f t="shared" si="6"/>
        <v>0</v>
      </c>
      <c r="E35" s="22">
        <f t="shared" si="7"/>
        <v>0</v>
      </c>
      <c r="F35">
        <f t="shared" si="8"/>
        <v>0</v>
      </c>
      <c r="K35" s="10">
        <v>29</v>
      </c>
      <c r="L35" s="11">
        <v>29</v>
      </c>
    </row>
    <row r="36" spans="1:12" x14ac:dyDescent="0.25">
      <c r="A36" s="1">
        <f t="shared" si="1"/>
        <v>46299</v>
      </c>
      <c r="B36">
        <v>2026</v>
      </c>
      <c r="C36" s="22">
        <f t="shared" si="5"/>
        <v>0</v>
      </c>
      <c r="D36" s="22">
        <f t="shared" si="6"/>
        <v>0</v>
      </c>
      <c r="E36" s="22">
        <f t="shared" si="7"/>
        <v>0</v>
      </c>
      <c r="F36">
        <f t="shared" si="8"/>
        <v>0</v>
      </c>
      <c r="K36" s="10">
        <v>30</v>
      </c>
      <c r="L36" s="11">
        <v>30</v>
      </c>
    </row>
    <row r="37" spans="1:12" x14ac:dyDescent="0.25">
      <c r="A37" s="1">
        <f t="shared" si="1"/>
        <v>46664</v>
      </c>
      <c r="B37">
        <v>2027</v>
      </c>
      <c r="C37" s="22">
        <f t="shared" si="5"/>
        <v>0</v>
      </c>
      <c r="D37" s="22">
        <f t="shared" si="6"/>
        <v>0</v>
      </c>
      <c r="E37" s="22">
        <f t="shared" si="7"/>
        <v>0</v>
      </c>
      <c r="F37">
        <f t="shared" si="8"/>
        <v>0</v>
      </c>
      <c r="K37" s="10">
        <v>31</v>
      </c>
      <c r="L37" s="11">
        <v>31</v>
      </c>
    </row>
    <row r="38" spans="1:12" x14ac:dyDescent="0.25">
      <c r="A38" s="1">
        <f t="shared" si="1"/>
        <v>47030</v>
      </c>
      <c r="B38">
        <v>2028</v>
      </c>
      <c r="C38" s="22">
        <f t="shared" si="5"/>
        <v>0</v>
      </c>
      <c r="D38" s="22">
        <f t="shared" si="6"/>
        <v>0</v>
      </c>
      <c r="E38" s="22">
        <f t="shared" si="7"/>
        <v>0</v>
      </c>
      <c r="F38">
        <f t="shared" si="8"/>
        <v>0</v>
      </c>
      <c r="K38" s="10">
        <v>32</v>
      </c>
      <c r="L38" s="11">
        <v>32</v>
      </c>
    </row>
    <row r="39" spans="1:12" x14ac:dyDescent="0.25">
      <c r="A39" s="1">
        <f t="shared" si="1"/>
        <v>47395</v>
      </c>
      <c r="B39">
        <v>2029</v>
      </c>
      <c r="C39" s="22">
        <f t="shared" si="5"/>
        <v>0</v>
      </c>
      <c r="D39" s="22">
        <f t="shared" si="6"/>
        <v>0</v>
      </c>
      <c r="E39" s="22">
        <f t="shared" si="7"/>
        <v>0</v>
      </c>
      <c r="F39">
        <f t="shared" si="8"/>
        <v>0</v>
      </c>
      <c r="K39" s="10">
        <v>33</v>
      </c>
      <c r="L39" s="11">
        <v>33</v>
      </c>
    </row>
    <row r="40" spans="1:12" x14ac:dyDescent="0.25">
      <c r="A40" s="1">
        <f t="shared" si="1"/>
        <v>47760</v>
      </c>
      <c r="B40">
        <v>2030</v>
      </c>
      <c r="C40" s="22">
        <f t="shared" si="5"/>
        <v>0</v>
      </c>
      <c r="D40" s="22">
        <f t="shared" si="6"/>
        <v>0</v>
      </c>
      <c r="E40" s="22">
        <f t="shared" si="7"/>
        <v>0</v>
      </c>
      <c r="F40">
        <f t="shared" si="8"/>
        <v>0</v>
      </c>
      <c r="K40" s="10">
        <v>34</v>
      </c>
      <c r="L40" s="11">
        <v>34</v>
      </c>
    </row>
    <row r="41" spans="1:12" x14ac:dyDescent="0.25">
      <c r="A41" s="1">
        <f t="shared" si="1"/>
        <v>48125</v>
      </c>
      <c r="B41">
        <v>2031</v>
      </c>
      <c r="C41" s="22">
        <f t="shared" si="5"/>
        <v>0</v>
      </c>
      <c r="D41" s="22">
        <f t="shared" si="6"/>
        <v>0</v>
      </c>
      <c r="E41" s="22">
        <f t="shared" si="7"/>
        <v>0</v>
      </c>
      <c r="F41">
        <f t="shared" si="8"/>
        <v>0</v>
      </c>
      <c r="K41" s="10">
        <v>35</v>
      </c>
      <c r="L41" s="11">
        <v>35</v>
      </c>
    </row>
    <row r="42" spans="1:12" ht="15.75" thickBot="1" x14ac:dyDescent="0.3">
      <c r="A42" s="1">
        <f t="shared" si="1"/>
        <v>48491</v>
      </c>
      <c r="B42">
        <v>2032</v>
      </c>
      <c r="C42" s="22">
        <f t="shared" si="5"/>
        <v>0</v>
      </c>
      <c r="D42" s="22">
        <f t="shared" si="6"/>
        <v>0</v>
      </c>
      <c r="E42" s="22">
        <f t="shared" si="7"/>
        <v>0</v>
      </c>
      <c r="F42">
        <f t="shared" si="8"/>
        <v>0</v>
      </c>
      <c r="K42" s="12">
        <v>36</v>
      </c>
      <c r="L42" s="13">
        <v>36</v>
      </c>
    </row>
  </sheetData>
  <mergeCells count="2">
    <mergeCell ref="K4:L4"/>
    <mergeCell ref="A22:J22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CDD06-BE5E-46B4-BC05-CBD9AB2438FB}">
  <dimension ref="A1:D5"/>
  <sheetViews>
    <sheetView workbookViewId="0">
      <selection activeCell="C2" sqref="C2"/>
    </sheetView>
  </sheetViews>
  <sheetFormatPr baseColWidth="10" defaultRowHeight="15" x14ac:dyDescent="0.25"/>
  <sheetData>
    <row r="1" spans="1:4" x14ac:dyDescent="0.25">
      <c r="A1" t="s">
        <v>16</v>
      </c>
      <c r="B1" t="s">
        <v>17</v>
      </c>
      <c r="C1" t="s">
        <v>18</v>
      </c>
      <c r="D1" t="s">
        <v>19</v>
      </c>
    </row>
    <row r="2" spans="1:4" x14ac:dyDescent="0.25">
      <c r="A2">
        <v>1</v>
      </c>
      <c r="B2" t="s">
        <v>20</v>
      </c>
      <c r="C2" s="1">
        <v>32054</v>
      </c>
      <c r="D2">
        <v>5808312</v>
      </c>
    </row>
    <row r="3" spans="1:4" x14ac:dyDescent="0.25">
      <c r="A3">
        <v>2</v>
      </c>
      <c r="B3" t="s">
        <v>21</v>
      </c>
      <c r="C3" s="1">
        <v>31594</v>
      </c>
      <c r="D3">
        <v>6250000</v>
      </c>
    </row>
    <row r="4" spans="1:4" x14ac:dyDescent="0.25">
      <c r="A4">
        <v>3</v>
      </c>
      <c r="B4" t="s">
        <v>22</v>
      </c>
      <c r="C4" s="1">
        <v>38871</v>
      </c>
      <c r="D4">
        <v>3126000</v>
      </c>
    </row>
    <row r="5" spans="1:4" x14ac:dyDescent="0.25">
      <c r="A5">
        <v>4</v>
      </c>
      <c r="B5" t="s">
        <v>23</v>
      </c>
      <c r="C5" s="1">
        <v>42979</v>
      </c>
      <c r="D5">
        <v>5195000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Calculos</vt:lpstr>
      <vt:lpstr>BASEDatos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 Velasquez</dc:creator>
  <cp:lastModifiedBy>Andres Guerrero</cp:lastModifiedBy>
  <dcterms:created xsi:type="dcterms:W3CDTF">2018-10-04T16:20:02Z</dcterms:created>
  <dcterms:modified xsi:type="dcterms:W3CDTF">2018-10-05T18:32:38Z</dcterms:modified>
</cp:coreProperties>
</file>