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09"/>
  <workbookPr/>
  <mc:AlternateContent xmlns:mc="http://schemas.openxmlformats.org/markup-compatibility/2006">
    <mc:Choice Requires="x15">
      <x15ac:absPath xmlns:x15ac="http://schemas.microsoft.com/office/spreadsheetml/2010/11/ac" url="/Users/eva.azanedo/Documents/"/>
    </mc:Choice>
  </mc:AlternateContent>
  <bookViews>
    <workbookView xWindow="0" yWindow="460" windowWidth="28260" windowHeight="15180" tabRatio="468"/>
  </bookViews>
  <sheets>
    <sheet name="2020 copia" sheetId="13" r:id="rId1"/>
  </sheets>
  <definedNames>
    <definedName name="_xlnm._FilterDatabase" localSheetId="0" hidden="1">'2020 copia'!$A$3:$Y$32</definedName>
    <definedName name="_xlnm.Criteria" localSheetId="0">'2020 copia'!$3:$3</definedName>
  </definedNames>
  <calcPr calcId="150001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0" i="13" l="1"/>
  <c r="Z20" i="13"/>
  <c r="T5" i="13"/>
  <c r="Z5" i="13"/>
  <c r="AA5" i="13"/>
  <c r="AB5" i="13"/>
  <c r="T6" i="13"/>
  <c r="W6" i="13"/>
  <c r="Z6" i="13"/>
  <c r="AA6" i="13"/>
  <c r="AB6" i="13"/>
  <c r="Q7" i="13"/>
  <c r="T7" i="13"/>
  <c r="W7" i="13"/>
  <c r="Z7" i="13"/>
  <c r="AA7" i="13"/>
  <c r="AB7" i="13"/>
  <c r="Q8" i="13"/>
  <c r="T8" i="13"/>
  <c r="W8" i="13"/>
  <c r="Z8" i="13"/>
  <c r="AA8" i="13"/>
  <c r="AB8" i="13"/>
  <c r="T9" i="13"/>
  <c r="W9" i="13"/>
  <c r="Z9" i="13"/>
  <c r="AA9" i="13"/>
  <c r="AB9" i="13"/>
  <c r="T10" i="13"/>
  <c r="W10" i="13"/>
  <c r="Z10" i="13"/>
  <c r="AA10" i="13"/>
  <c r="AB10" i="13"/>
  <c r="T11" i="13"/>
  <c r="W11" i="13"/>
  <c r="Z11" i="13"/>
  <c r="AA11" i="13"/>
  <c r="AB11" i="13"/>
  <c r="T12" i="13"/>
  <c r="W12" i="13"/>
  <c r="Z12" i="13"/>
  <c r="AA12" i="13"/>
  <c r="AB12" i="13"/>
  <c r="T13" i="13"/>
  <c r="W13" i="13"/>
  <c r="Z13" i="13"/>
  <c r="AA13" i="13"/>
  <c r="AB13" i="13"/>
  <c r="T14" i="13"/>
  <c r="W14" i="13"/>
  <c r="Z14" i="13"/>
  <c r="AA14" i="13"/>
  <c r="AB14" i="13"/>
  <c r="T15" i="13"/>
  <c r="W15" i="13"/>
  <c r="Z15" i="13"/>
  <c r="AA15" i="13"/>
  <c r="AB15" i="13"/>
  <c r="T16" i="13"/>
  <c r="W16" i="13"/>
  <c r="Z16" i="13"/>
  <c r="AA16" i="13"/>
  <c r="AB16" i="13"/>
  <c r="T17" i="13"/>
  <c r="W17" i="13"/>
  <c r="Z17" i="13"/>
  <c r="AA17" i="13"/>
  <c r="AB17" i="13"/>
  <c r="T18" i="13"/>
  <c r="W18" i="13"/>
  <c r="Z18" i="13"/>
  <c r="AA18" i="13"/>
  <c r="AB18" i="13"/>
  <c r="T19" i="13"/>
  <c r="W19" i="13"/>
  <c r="Z19" i="13"/>
  <c r="AA19" i="13"/>
  <c r="AB19" i="13"/>
  <c r="T20" i="13"/>
  <c r="AA20" i="13"/>
  <c r="AB20" i="13"/>
  <c r="T21" i="13"/>
  <c r="Z21" i="13"/>
  <c r="AA21" i="13"/>
  <c r="AB21" i="13"/>
  <c r="T22" i="13"/>
  <c r="W22" i="13"/>
  <c r="Z22" i="13"/>
  <c r="AA22" i="13"/>
  <c r="AB22" i="13"/>
  <c r="T23" i="13"/>
  <c r="W23" i="13"/>
  <c r="Z23" i="13"/>
  <c r="AA23" i="13"/>
  <c r="AB23" i="13"/>
  <c r="T24" i="13"/>
  <c r="W24" i="13"/>
  <c r="Z24" i="13"/>
  <c r="AA24" i="13"/>
  <c r="AB24" i="13"/>
  <c r="T25" i="13"/>
  <c r="W25" i="13"/>
  <c r="Z25" i="13"/>
  <c r="AA25" i="13"/>
  <c r="AB25" i="13"/>
  <c r="T26" i="13"/>
  <c r="W26" i="13"/>
  <c r="Z26" i="13"/>
  <c r="AA26" i="13"/>
  <c r="AB26" i="13"/>
  <c r="T27" i="13"/>
  <c r="W27" i="13"/>
  <c r="Z27" i="13"/>
  <c r="AA27" i="13"/>
  <c r="AB27" i="13"/>
  <c r="T28" i="13"/>
  <c r="W28" i="13"/>
  <c r="Z28" i="13"/>
  <c r="AA28" i="13"/>
  <c r="AB28" i="13"/>
  <c r="T29" i="13"/>
  <c r="W29" i="13"/>
  <c r="Z29" i="13"/>
  <c r="AA29" i="13"/>
  <c r="AB29" i="13"/>
  <c r="T30" i="13"/>
  <c r="W30" i="13"/>
  <c r="Z30" i="13"/>
  <c r="AA30" i="13"/>
  <c r="AB30" i="13"/>
  <c r="T31" i="13"/>
  <c r="W31" i="13"/>
  <c r="Z31" i="13"/>
  <c r="AA31" i="13"/>
  <c r="AB31" i="13"/>
  <c r="T32" i="13"/>
  <c r="W32" i="13"/>
  <c r="Z32" i="13"/>
  <c r="AA32" i="13"/>
  <c r="AB32" i="13"/>
  <c r="Q4" i="13"/>
  <c r="T4" i="13"/>
  <c r="Z4" i="13"/>
  <c r="AA4" i="13"/>
  <c r="AB4" i="13"/>
  <c r="W21" i="13"/>
  <c r="AU32" i="13"/>
  <c r="AT32" i="13"/>
  <c r="AS32" i="13"/>
  <c r="AP32" i="13"/>
  <c r="AK32" i="13"/>
  <c r="AF32" i="13"/>
</calcChain>
</file>

<file path=xl/sharedStrings.xml><?xml version="1.0" encoding="utf-8"?>
<sst xmlns="http://schemas.openxmlformats.org/spreadsheetml/2006/main" count="431" uniqueCount="128">
  <si>
    <t>FT</t>
  </si>
  <si>
    <t>Agencia</t>
  </si>
  <si>
    <t>Tip. Doc.</t>
  </si>
  <si>
    <t>Serie</t>
  </si>
  <si>
    <t>Núm. Doc.</t>
  </si>
  <si>
    <t>Fecha Emisión</t>
  </si>
  <si>
    <t>Fecha Ven.</t>
  </si>
  <si>
    <t>Código Cliente</t>
  </si>
  <si>
    <t>Forma de Venta</t>
  </si>
  <si>
    <t>Moneda</t>
  </si>
  <si>
    <t>Fecha</t>
  </si>
  <si>
    <t>SUNAT</t>
  </si>
  <si>
    <t>0001</t>
  </si>
  <si>
    <t>F001</t>
  </si>
  <si>
    <t>CREDITO 15 DIAS</t>
  </si>
  <si>
    <t>US</t>
  </si>
  <si>
    <t>Enviando a declarar</t>
  </si>
  <si>
    <t>CDR aceptado</t>
  </si>
  <si>
    <t>CREDITO 1 DIA</t>
  </si>
  <si>
    <t>Importe a
Pagar</t>
  </si>
  <si>
    <t>Saldo por
Depositar</t>
  </si>
  <si>
    <t>Días
Restantes</t>
  </si>
  <si>
    <t>Importe
Factura</t>
  </si>
  <si>
    <t>Fecha
Visualizacion</t>
  </si>
  <si>
    <t>Retencion
3% / 1.5%</t>
  </si>
  <si>
    <t>RETENCIÓN</t>
  </si>
  <si>
    <t>DEPÓSITOS</t>
  </si>
  <si>
    <t>Total
Depositado
US$</t>
  </si>
  <si>
    <t>ESTADO</t>
  </si>
  <si>
    <t xml:space="preserve">S/ </t>
  </si>
  <si>
    <t xml:space="preserve">T/C </t>
  </si>
  <si>
    <t>Documento
Electrónico</t>
  </si>
  <si>
    <t>Limite 
Declaración</t>
  </si>
  <si>
    <t>Nombre Cliente</t>
  </si>
  <si>
    <t>Importe
$</t>
  </si>
  <si>
    <t>Importe
S/</t>
  </si>
  <si>
    <t>0001160</t>
  </si>
  <si>
    <t>03/01/2020</t>
  </si>
  <si>
    <t>18/01/2020</t>
  </si>
  <si>
    <t>20510844034</t>
  </si>
  <si>
    <t>AGROINDUSTRIA EL COMEDERO SRL</t>
  </si>
  <si>
    <t>02/02/2020</t>
  </si>
  <si>
    <t>0001161</t>
  </si>
  <si>
    <t>13/01/2020</t>
  </si>
  <si>
    <t>20602816568</t>
  </si>
  <si>
    <t>GRANJA EL SOLITARIO S.A.C.</t>
  </si>
  <si>
    <t>CREDITO 10 DIAS</t>
  </si>
  <si>
    <t>0001162</t>
  </si>
  <si>
    <t>04/01/2020</t>
  </si>
  <si>
    <t>20393971372</t>
  </si>
  <si>
    <t>AGROFORESTAL VIENA S.A.C.</t>
  </si>
  <si>
    <t>0001163</t>
  </si>
  <si>
    <t>20389715060</t>
  </si>
  <si>
    <t>EL COMEDERO S.R.L.</t>
  </si>
  <si>
    <t>0001164</t>
  </si>
  <si>
    <t>0001165</t>
  </si>
  <si>
    <t>19/01/2020</t>
  </si>
  <si>
    <t>20393269732</t>
  </si>
  <si>
    <t>GRANJA AVICOLA CAYO E.I.R.L.</t>
  </si>
  <si>
    <t>03/02/2020</t>
  </si>
  <si>
    <t>0001166</t>
  </si>
  <si>
    <t>11/01/2020</t>
  </si>
  <si>
    <t>10766692023</t>
  </si>
  <si>
    <t>NIETO CASTILLO, CHARLES ANTONHY</t>
  </si>
  <si>
    <t>CREDITO 7 DIAS</t>
  </si>
  <si>
    <t>0001167</t>
  </si>
  <si>
    <t>10435251141</t>
  </si>
  <si>
    <t>PEREZ HERNANDEZ LINDA GUADALUPE</t>
  </si>
  <si>
    <t>0001168</t>
  </si>
  <si>
    <t>05/01/2020</t>
  </si>
  <si>
    <t>10211443559</t>
  </si>
  <si>
    <t>VALGA ZEGARRA, ARNULFO MANUEL</t>
  </si>
  <si>
    <t>0001169</t>
  </si>
  <si>
    <t>06/01/2020</t>
  </si>
  <si>
    <t>21/01/2020</t>
  </si>
  <si>
    <t>10082047447</t>
  </si>
  <si>
    <t>SALAZAR ORTIZ DE EDUARDO DANITZA C.</t>
  </si>
  <si>
    <t>05/02/2020</t>
  </si>
  <si>
    <t>05284349</t>
  </si>
  <si>
    <t># de
Operación</t>
  </si>
  <si>
    <t>05023913</t>
  </si>
  <si>
    <t xml:space="preserve">US $ </t>
  </si>
  <si>
    <t>RETENEDORES</t>
  </si>
  <si>
    <t>RINTI</t>
  </si>
  <si>
    <t>GRANJAS ORIHUELA</t>
  </si>
  <si>
    <t>05754850</t>
  </si>
  <si>
    <t>0001170</t>
  </si>
  <si>
    <t>08/01/2020</t>
  </si>
  <si>
    <t>09/01/2020</t>
  </si>
  <si>
    <t>10735034109</t>
  </si>
  <si>
    <t>CHOQUEMAMANI TITO, DAVID</t>
  </si>
  <si>
    <t>07/02/2020</t>
  </si>
  <si>
    <t>0001171</t>
  </si>
  <si>
    <t>23/01/2020</t>
  </si>
  <si>
    <t>20555954884</t>
  </si>
  <si>
    <t>EXPRESO EL ALTIPLANO S.R.L.</t>
  </si>
  <si>
    <t>0001172</t>
  </si>
  <si>
    <t>16/01/2020</t>
  </si>
  <si>
    <t>10436497453</t>
  </si>
  <si>
    <t>POMA SALOME JOSE LUIS</t>
  </si>
  <si>
    <t>14/01/2020</t>
  </si>
  <si>
    <t>0001173</t>
  </si>
  <si>
    <t>10/01/2020</t>
  </si>
  <si>
    <t>10001629161</t>
  </si>
  <si>
    <t>LOARTE VICA¥A, ISAAC JORGE</t>
  </si>
  <si>
    <t>0001174</t>
  </si>
  <si>
    <t>24/01/2020</t>
  </si>
  <si>
    <t>0001175</t>
  </si>
  <si>
    <t>0001176</t>
  </si>
  <si>
    <t>20263565712</t>
  </si>
  <si>
    <t>DISTRIBUCIONES QUINTANA S.A.C.</t>
  </si>
  <si>
    <t>0001177</t>
  </si>
  <si>
    <t>25/01/2020</t>
  </si>
  <si>
    <t>10000833318</t>
  </si>
  <si>
    <t>TELLO RAMIREZ CARLOS LUIS</t>
  </si>
  <si>
    <t>15/01/2020</t>
  </si>
  <si>
    <t>NC</t>
  </si>
  <si>
    <t>0000018</t>
  </si>
  <si>
    <t>0000019</t>
  </si>
  <si>
    <t>0000020</t>
  </si>
  <si>
    <t>0000021</t>
  </si>
  <si>
    <t>0000022</t>
  </si>
  <si>
    <t>0000023</t>
  </si>
  <si>
    <t>0000024</t>
  </si>
  <si>
    <t>20542356317</t>
  </si>
  <si>
    <t>AGROINVERSIONES MARIO SOCIEDAD ANONIMA CERRADA</t>
  </si>
  <si>
    <t>0000025</t>
  </si>
  <si>
    <t>05203514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</si>
</sst>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79998168889431442"/>
        <bgColor theme="6" tint="0.79998168889431442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</borders>
  <cellStyleXfs count="14">
    <xf numFmtId="0" fontId="0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52">
    <xf numFmtId="0" fontId="0" fillId="0" borderId="0" xfId="0"/>
    <xf numFmtId="4" fontId="0" fillId="0" borderId="0" xfId="0" applyNumberFormat="1"/>
    <xf numFmtId="2" fontId="0" fillId="0" borderId="0" xfId="0" applyNumberFormat="1"/>
    <xf numFmtId="14" fontId="0" fillId="0" borderId="0" xfId="0" applyNumberFormat="1"/>
    <xf numFmtId="0" fontId="0" fillId="0" borderId="0" xfId="0"/>
    <xf numFmtId="0" fontId="1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center" vertical="center"/>
    </xf>
    <xf numFmtId="14" fontId="0" fillId="2" borderId="0" xfId="0" applyNumberForma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164" fontId="1" fillId="0" borderId="0" xfId="0" applyNumberFormat="1" applyFont="1"/>
    <xf numFmtId="0" fontId="1" fillId="0" borderId="0" xfId="0" applyFont="1"/>
    <xf numFmtId="0" fontId="0" fillId="0" borderId="0" xfId="0" quotePrefix="1"/>
    <xf numFmtId="164" fontId="0" fillId="0" borderId="0" xfId="0" applyNumberFormat="1"/>
    <xf numFmtId="14" fontId="0" fillId="0" borderId="0" xfId="0" applyNumberFormat="1" applyAlignment="1">
      <alignment horizontal="center" vertical="center"/>
    </xf>
    <xf numFmtId="0" fontId="0" fillId="0" borderId="0" xfId="0" quotePrefix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3" borderId="2" xfId="0" applyFont="1" applyFill="1" applyBorder="1"/>
    <xf numFmtId="0" fontId="0" fillId="4" borderId="2" xfId="0" applyFont="1" applyFill="1" applyBorder="1"/>
    <xf numFmtId="0" fontId="0" fillId="3" borderId="3" xfId="0" applyFont="1" applyFill="1" applyBorder="1"/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4" fontId="0" fillId="0" borderId="0" xfId="0" applyNumberFormat="1" applyAlignment="1">
      <alignment horizontal="center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</cellXfs>
  <cellStyles count="14">
    <cellStyle name="Hipervínculo" xfId="2" builtinId="8" hidden="1"/>
    <cellStyle name="Hipervínculo" xfId="4" builtinId="8" hidden="1"/>
    <cellStyle name="Hipervínculo" xfId="6" builtinId="8" hidden="1"/>
    <cellStyle name="Hipervínculo" xfId="8" builtinId="8" hidden="1"/>
    <cellStyle name="Hipervínculo" xfId="10" builtinId="8" hidden="1"/>
    <cellStyle name="Hipervínculo" xfId="12" builtinId="8" hidden="1"/>
    <cellStyle name="Hipervínculo visitado" xfId="3" builtinId="9" hidden="1"/>
    <cellStyle name="Hipervínculo visitado" xfId="5" builtinId="9" hidden="1"/>
    <cellStyle name="Hipervínculo visitado" xfId="7" builtinId="9" hidden="1"/>
    <cellStyle name="Hipervínculo visitado" xfId="9" builtinId="9" hidden="1"/>
    <cellStyle name="Hipervínculo visitado" xfId="11" builtinId="9" hidden="1"/>
    <cellStyle name="Hipervínculo visitado" xfId="13" builtinId="9" hidden="1"/>
    <cellStyle name="Normal" xfId="0" builtinId="0"/>
    <cellStyle name="Normal 2" xfId="1"/>
  </cellStyles>
  <dxfs count="41">
    <dxf>
      <border outline="0">
        <bottom style="thin">
          <color rgb="FFFFFFFF"/>
        </bottom>
      </border>
    </dxf>
    <dxf>
      <numFmt numFmtId="0" formatCode="General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165" formatCode="0.000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/>
    </dxf>
    <dxf>
      <numFmt numFmtId="4" formatCode="#,##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9" formatCode="d/mm/yy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/>
    </dxf>
    <dxf>
      <alignment horizontal="center" vertical="center" textRotation="0" wrapText="0" indent="0" justifyLastLine="0" shrinkToFit="0"/>
    </dxf>
    <dxf>
      <numFmt numFmtId="19" formatCode="d/mm/yy"/>
      <alignment horizontal="center" vertical="center" textRotation="0" wrapText="0" indent="0" justifyLastLine="0" shrinkToFit="0"/>
    </dxf>
    <dxf>
      <alignment horizontal="center" vertical="center" textRotation="0" wrapText="0" indent="0" justifyLastLine="0" shrinkToFit="0"/>
    </dxf>
    <dxf>
      <alignment horizontal="center" vertical="center" textRotation="0" wrapText="0" indent="0" justifyLastLine="0" shrinkToFit="0"/>
    </dxf>
    <dxf>
      <alignment horizontal="center" vertical="center" textRotation="0" wrapText="0" indent="0" justifyLastLine="0" shrinkToFit="0"/>
    </dxf>
    <dxf>
      <alignment horizontal="center" vertical="center" textRotation="0" wrapText="0" indent="0" justifyLastLine="0" shrinkToFit="0"/>
    </dxf>
    <dxf>
      <alignment horizontal="center" vertical="center" textRotation="0" wrapText="0" indent="0" justifyLastLine="0" shrinkToFit="0"/>
    </dxf>
    <dxf>
      <alignment horizontal="center" vertical="center" textRotation="0" wrapText="0" indent="0" justifyLastLine="0" shrinkToFit="0"/>
    </dxf>
    <dxf>
      <numFmt numFmtId="164" formatCode="#,##0.000"/>
      <alignment horizontal="center" vertical="center" textRotation="0" wrapText="0" indent="0" justifyLastLine="0" shrinkToFit="0"/>
    </dxf>
    <dxf>
      <alignment horizontal="center" vertical="center" textRotation="0" wrapText="0" indent="0" justifyLastLine="0" shrinkToFit="0"/>
    </dxf>
    <dxf>
      <alignment horizontal="center" vertical="center" textRotation="0" wrapText="0" indent="0" justifyLastLine="0" shrinkToFit="0"/>
    </dxf>
    <dxf>
      <alignment horizontal="left" vertical="center" textRotation="0" wrapText="0" indent="0" justifyLastLine="0" shrinkToFit="0"/>
    </dxf>
    <dxf>
      <alignment horizontal="center" vertical="center" textRotation="0" wrapText="0" indent="0" justifyLastLine="0" shrinkToFit="0"/>
    </dxf>
    <dxf>
      <alignment horizontal="center" vertical="center" textRotation="0" wrapText="0" indent="0" justifyLastLine="0" shrinkToFit="0"/>
    </dxf>
    <dxf>
      <alignment horizontal="center" vertical="center" textRotation="0" wrapText="0" indent="0" justifyLastLine="0" shrinkToFit="0"/>
    </dxf>
    <dxf>
      <alignment horizontal="center" vertical="center" textRotation="0" wrapText="0" indent="0" justifyLastLine="0" shrinkToFit="0"/>
    </dxf>
    <dxf>
      <alignment horizontal="center" vertical="center" textRotation="0" wrapText="0" indent="0" justifyLastLine="0" shrinkToFit="0"/>
    </dxf>
    <dxf>
      <alignment horizontal="center" vertical="center" textRotation="0" wrapText="0" indent="0" justifyLastLine="0" shrinkToFit="0"/>
    </dxf>
    <dxf>
      <alignment horizontal="center" vertical="center" textRotation="0" wrapText="0" indent="0" justifyLastLine="0" shrinkToFit="0"/>
    </dxf>
    <dxf>
      <fill>
        <patternFill patternType="solid">
          <fgColor indexed="64"/>
          <bgColor theme="3"/>
        </patternFill>
      </fill>
      <alignment horizontal="center" vertical="center" textRotation="0" indent="0" justifyLastLine="0" shrinkToFit="0"/>
    </dxf>
    <dxf>
      <font>
        <color theme="0"/>
      </font>
      <fill>
        <patternFill>
          <bgColor theme="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9" tint="0.5999633777886288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</dxfs>
  <tableStyles count="0" defaultTableStyle="TableStyleMedium2" defaultPivotStyle="PivotStyleLight16"/>
  <colors>
    <mruColors>
      <color rgb="FFFFCCFF"/>
      <color rgb="FF00FF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5" name="Tabla16" displayName="Tabla16" ref="A3:AB32" totalsRowShown="0" headerRowDxfId="29">
  <autoFilter ref="A3:AB32"/>
  <tableColumns count="28">
    <tableColumn id="1" name="Agencia" dataDxfId="28"/>
    <tableColumn id="2" name="Tip. Doc." dataDxfId="27"/>
    <tableColumn id="3" name="Serie" dataDxfId="26"/>
    <tableColumn id="4" name="Núm. Doc." dataDxfId="25"/>
    <tableColumn id="5" name="Fecha Emisión" dataDxfId="24"/>
    <tableColumn id="6" name="Fecha Ven." dataDxfId="23"/>
    <tableColumn id="7" name="Código Cliente" dataDxfId="22"/>
    <tableColumn id="8" name="Nombre Cliente" dataDxfId="21"/>
    <tableColumn id="9" name="Forma de Venta" dataDxfId="20"/>
    <tableColumn id="10" name="Moneda" dataDxfId="19"/>
    <tableColumn id="11" name="Importe_x000a_Factura" dataDxfId="18"/>
    <tableColumn id="12" name="Limite _x000a_Declaración" dataDxfId="17"/>
    <tableColumn id="13" name="Días_x000a_Restantes" dataDxfId="16"/>
    <tableColumn id="14" name="Documento_x000a_Electrónico" dataDxfId="15"/>
    <tableColumn id="16" name="SUNAT" dataDxfId="14"/>
    <tableColumn id="18" name="Fecha_x000a_Visualizacion" dataDxfId="13"/>
    <tableColumn id="19" name="Retencion_x000a_3% / 1.5%" dataDxfId="12"/>
    <tableColumn id="20" name="Importe_x000a_$" dataDxfId="11"/>
    <tableColumn id="23" name="Importe_x000a_S/" dataDxfId="10"/>
    <tableColumn id="24" name="Importe a_x000a_Pagar" dataDxfId="9">
      <calculatedColumnFormula>+Tabla16[[#This Row],[Importe
Factura]]-Tabla16[[#This Row],[Retencion
3% / 1.5%]]</calculatedColumnFormula>
    </tableColumn>
    <tableColumn id="30" name="Fecha" dataDxfId="8"/>
    <tableColumn id="27" name="# de_x000a_Operación" dataDxfId="7"/>
    <tableColumn id="26" name="US $ " dataDxfId="6">
      <calculatedColumnFormula>IFERROR(IF(Tabla16[[#This Row],[S/ ]]&lt;&gt;"",Tabla16[[#This Row],[S/ ]]/#REF!, ""),"")</calculatedColumnFormula>
    </tableColumn>
    <tableColumn id="28" name="S/ " dataDxfId="5"/>
    <tableColumn id="15" name="T/C " dataDxfId="4"/>
    <tableColumn id="17" name="Total_x000a_Depositado_x000a_US$" dataDxfId="3">
      <calculatedColumnFormula>IF((IF(G4="",,SUM(W4:INDEX(W4:W32,MATCH(1,INDEX(--(G4:G32&lt;&gt;""),),)))))=0, "",IF(G4="",,SUM(W4:INDEX(W4:W32,MATCH(1,INDEX(--(G4:G32&lt;&gt;""),),)))))</calculatedColumnFormula>
    </tableColumn>
    <tableColumn id="21" name="Saldo por_x000a_Depositar" dataDxfId="2">
      <calculatedColumnFormula>IFERROR(IF(Tabla16[[#This Row],[Importe a
Pagar]]="","",(IF(Tabla16[[#This Row],[Importe a
Pagar]]=Tabla16[[#This Row],[Total
Depositado
US$]],0,Tabla16[[#This Row],[Importe a
Pagar]]-Tabla16[[#This Row],[Total
Depositado
US$]]))),"")</calculatedColumnFormula>
    </tableColumn>
    <tableColumn id="22" name="ESTADO" dataDxfId="1">
      <calculatedColumnFormula>IF(Tabla16[[#This Row],[Saldo por
Depositar]]&lt;0.1, "CANCELADO", IF(Tabla16[[#This Row],[Saldo por
Depositar]]="","","NO CANCELADO"))</calculatedColumnFormula>
    </tableColumn>
  </tableColumns>
  <tableStyleInfo name="TableStyleMedium13" showFirstColumn="0" showLastColumn="0" showRowStripes="0" showColumnStripes="0"/>
</table>
</file>

<file path=xl/tables/table2.xml><?xml version="1.0" encoding="utf-8"?>
<table xmlns="http://schemas.openxmlformats.org/spreadsheetml/2006/main" id="8" name="Tabla69" displayName="Tabla69" ref="AF1:AF8" totalsRowShown="0" tableBorderDxfId="0">
  <autoFilter ref="AF1:AF8"/>
  <tableColumns count="1">
    <tableColumn id="1" name="RETENEDORES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table" Target="../tables/table1.xml"/><Relationship Id="rId3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42"/>
  <sheetViews>
    <sheetView tabSelected="1" topLeftCell="K1" zoomScale="108" zoomScaleNormal="84" zoomScalePageLayoutView="84" workbookViewId="0">
      <selection activeCell="H20" sqref="A20:XFD21"/>
    </sheetView>
  </sheetViews>
  <sheetFormatPr baseColWidth="10" defaultColWidth="14.6640625" defaultRowHeight="15" x14ac:dyDescent="0.2"/>
  <cols>
    <col min="1" max="1" width="7.1640625" style="4" bestFit="1" customWidth="1"/>
    <col min="2" max="2" width="7.6640625" style="4" bestFit="1" customWidth="1"/>
    <col min="3" max="3" width="4.83203125" style="4" bestFit="1" customWidth="1"/>
    <col min="4" max="4" width="9" style="4" bestFit="1" customWidth="1"/>
    <col min="5" max="5" width="11.83203125" style="4" bestFit="1" customWidth="1"/>
    <col min="6" max="6" width="10" style="4" bestFit="1" customWidth="1"/>
    <col min="7" max="7" width="12" style="4" bestFit="1" customWidth="1"/>
    <col min="8" max="8" width="37.5" style="15" bestFit="1" customWidth="1"/>
    <col min="9" max="9" width="13.83203125" style="4" customWidth="1"/>
    <col min="10" max="10" width="7.5" style="4" customWidth="1"/>
    <col min="11" max="11" width="10.1640625" style="4" customWidth="1"/>
    <col min="12" max="12" width="12.33203125" style="4" customWidth="1"/>
    <col min="13" max="13" width="6.5" style="4" customWidth="1"/>
    <col min="14" max="14" width="18.33203125" style="4" customWidth="1"/>
    <col min="15" max="15" width="10.6640625" style="4" customWidth="1"/>
    <col min="16" max="16" width="13.1640625" style="4" bestFit="1" customWidth="1"/>
    <col min="17" max="17" width="10.6640625" style="4" bestFit="1" customWidth="1"/>
    <col min="18" max="18" width="9.6640625" style="4" bestFit="1" customWidth="1"/>
    <col min="19" max="19" width="8.1640625" style="4" bestFit="1" customWidth="1"/>
    <col min="20" max="20" width="10.5" style="22" customWidth="1"/>
    <col min="21" max="21" width="10.6640625" style="4" bestFit="1" customWidth="1"/>
    <col min="22" max="22" width="10.6640625" style="1" customWidth="1"/>
    <col min="23" max="23" width="11.6640625" style="39" bestFit="1" customWidth="1"/>
    <col min="24" max="24" width="10.33203125" style="42" customWidth="1"/>
    <col min="25" max="25" width="9" style="3" bestFit="1" customWidth="1"/>
    <col min="26" max="26" width="11.1640625" style="4" bestFit="1" customWidth="1"/>
    <col min="27" max="27" width="11.1640625" style="2" bestFit="1" customWidth="1"/>
    <col min="28" max="28" width="14.6640625" style="4" customWidth="1"/>
    <col min="29" max="29" width="14.6640625" customWidth="1"/>
    <col min="30" max="31" width="14.6640625" style="4" customWidth="1"/>
    <col min="32" max="32" width="28.33203125" style="4" bestFit="1" customWidth="1"/>
    <col min="33" max="34" width="14.6640625" style="4" customWidth="1"/>
    <col min="35" max="35" width="15.5" style="4" customWidth="1"/>
    <col min="36" max="38" width="14.6640625" style="4" customWidth="1"/>
    <col min="39" max="39" width="21.6640625" style="2" customWidth="1"/>
    <col min="40" max="143" width="14.6640625" style="4" customWidth="1"/>
    <col min="144" max="16384" width="14.6640625" style="4"/>
  </cols>
  <sheetData>
    <row r="1" spans="1:45" s="7" customFormat="1" x14ac:dyDescent="0.2">
      <c r="A1" s="5"/>
      <c r="B1" s="5"/>
      <c r="C1" s="5"/>
      <c r="D1" s="5"/>
      <c r="E1" s="5"/>
      <c r="F1" s="5"/>
      <c r="G1" s="5"/>
      <c r="H1" s="8"/>
      <c r="I1" s="5"/>
      <c r="J1" s="5"/>
      <c r="K1" s="6"/>
      <c r="L1" s="5"/>
      <c r="M1" s="5"/>
      <c r="N1" s="5"/>
      <c r="O1" s="5"/>
      <c r="Q1" s="46" t="s">
        <v>25</v>
      </c>
      <c r="R1" s="47"/>
      <c r="S1" s="48"/>
      <c r="T1" s="51"/>
      <c r="U1" s="45" t="s">
        <v>26</v>
      </c>
      <c r="V1" s="45"/>
      <c r="W1" s="45"/>
      <c r="X1" s="45"/>
      <c r="Y1" s="45"/>
      <c r="Z1" s="45"/>
      <c r="AA1" s="45"/>
      <c r="AB1" s="45"/>
      <c r="AC1"/>
      <c r="AD1" s="4"/>
      <c r="AE1" s="4"/>
      <c r="AF1" s="4" t="s">
        <v>82</v>
      </c>
      <c r="AG1" s="4"/>
      <c r="AH1"/>
      <c r="AI1"/>
      <c r="AJ1"/>
      <c r="AK1"/>
      <c r="AL1"/>
      <c r="AM1"/>
      <c r="AN1"/>
      <c r="AO1"/>
      <c r="AP1"/>
      <c r="AQ1"/>
      <c r="AR1"/>
      <c r="AS1"/>
    </row>
    <row r="2" spans="1:45" s="7" customFormat="1" x14ac:dyDescent="0.2">
      <c r="A2" s="5"/>
      <c r="B2" s="5"/>
      <c r="C2" s="5"/>
      <c r="D2" s="5"/>
      <c r="E2" s="5"/>
      <c r="F2" s="5"/>
      <c r="G2" s="5"/>
      <c r="H2" s="8"/>
      <c r="I2" s="5"/>
      <c r="J2" s="5"/>
      <c r="K2" s="6"/>
      <c r="L2" s="5"/>
      <c r="M2" s="5"/>
      <c r="N2" s="5"/>
      <c r="O2" s="5"/>
      <c r="Q2" s="49"/>
      <c r="R2" s="45"/>
      <c r="S2" s="50"/>
      <c r="T2" s="51"/>
      <c r="U2" s="36"/>
      <c r="V2" s="37"/>
      <c r="W2" s="34"/>
      <c r="X2" s="41"/>
      <c r="Y2" s="38"/>
      <c r="Z2" s="44"/>
      <c r="AA2" s="44"/>
      <c r="AB2" s="44"/>
      <c r="AC2"/>
      <c r="AD2" s="4"/>
      <c r="AE2" s="4"/>
      <c r="AF2" s="30" t="s">
        <v>40</v>
      </c>
      <c r="AG2" s="4"/>
      <c r="AH2"/>
      <c r="AI2"/>
      <c r="AJ2"/>
      <c r="AK2"/>
      <c r="AL2"/>
      <c r="AM2"/>
      <c r="AN2"/>
      <c r="AO2"/>
      <c r="AP2"/>
      <c r="AQ2"/>
      <c r="AR2"/>
      <c r="AS2"/>
    </row>
    <row r="3" spans="1:45" s="11" customFormat="1" ht="46" thickBot="1" x14ac:dyDescent="0.25">
      <c r="A3" s="11" t="s">
        <v>1</v>
      </c>
      <c r="B3" s="11" t="s">
        <v>2</v>
      </c>
      <c r="C3" s="11" t="s">
        <v>3</v>
      </c>
      <c r="D3" s="11" t="s">
        <v>4</v>
      </c>
      <c r="E3" s="11" t="s">
        <v>5</v>
      </c>
      <c r="F3" s="11" t="s">
        <v>6</v>
      </c>
      <c r="G3" s="11" t="s">
        <v>7</v>
      </c>
      <c r="H3" s="10" t="s">
        <v>33</v>
      </c>
      <c r="I3" s="11" t="s">
        <v>8</v>
      </c>
      <c r="J3" s="11" t="s">
        <v>9</v>
      </c>
      <c r="K3" s="12" t="s">
        <v>22</v>
      </c>
      <c r="L3" s="12" t="s">
        <v>32</v>
      </c>
      <c r="M3" s="12" t="s">
        <v>21</v>
      </c>
      <c r="N3" s="12" t="s">
        <v>31</v>
      </c>
      <c r="O3" s="11" t="s">
        <v>11</v>
      </c>
      <c r="P3" s="12" t="s">
        <v>23</v>
      </c>
      <c r="Q3" s="12" t="s">
        <v>24</v>
      </c>
      <c r="R3" s="12" t="s">
        <v>34</v>
      </c>
      <c r="S3" s="12" t="s">
        <v>35</v>
      </c>
      <c r="T3" s="20" t="s">
        <v>19</v>
      </c>
      <c r="U3" s="17" t="s">
        <v>10</v>
      </c>
      <c r="V3" s="12" t="s">
        <v>79</v>
      </c>
      <c r="W3" s="33" t="s">
        <v>81</v>
      </c>
      <c r="X3" s="41" t="s">
        <v>29</v>
      </c>
      <c r="Y3" s="35" t="s">
        <v>30</v>
      </c>
      <c r="Z3" s="13" t="s">
        <v>27</v>
      </c>
      <c r="AA3" s="40" t="s">
        <v>20</v>
      </c>
      <c r="AB3" s="14" t="s">
        <v>28</v>
      </c>
      <c r="AC3"/>
      <c r="AD3" s="4"/>
      <c r="AE3" s="4"/>
      <c r="AF3" s="31" t="s">
        <v>53</v>
      </c>
      <c r="AG3" s="4"/>
      <c r="AH3"/>
      <c r="AI3"/>
      <c r="AJ3"/>
      <c r="AK3"/>
      <c r="AL3"/>
      <c r="AM3"/>
      <c r="AN3"/>
      <c r="AO3"/>
      <c r="AP3"/>
      <c r="AQ3"/>
      <c r="AR3"/>
      <c r="AS3"/>
    </row>
    <row r="4" spans="1:45" ht="16" thickTop="1" x14ac:dyDescent="0.2">
      <c r="A4" s="23" t="s">
        <v>12</v>
      </c>
      <c r="B4" s="4" t="s">
        <v>0</v>
      </c>
      <c r="C4" s="23" t="s">
        <v>13</v>
      </c>
      <c r="D4" s="23" t="s">
        <v>36</v>
      </c>
      <c r="E4" s="23" t="s">
        <v>37</v>
      </c>
      <c r="F4" s="23" t="s">
        <v>38</v>
      </c>
      <c r="G4" s="23" t="s">
        <v>39</v>
      </c>
      <c r="H4" s="4" t="s">
        <v>40</v>
      </c>
      <c r="I4" s="4" t="s">
        <v>14</v>
      </c>
      <c r="J4" s="4" t="s">
        <v>15</v>
      </c>
      <c r="K4" s="24">
        <v>13667.53</v>
      </c>
      <c r="L4" s="23" t="s">
        <v>41</v>
      </c>
      <c r="M4" s="4">
        <v>0</v>
      </c>
      <c r="N4" s="4" t="s">
        <v>16</v>
      </c>
      <c r="O4" s="23" t="s">
        <v>37</v>
      </c>
      <c r="P4" s="4" t="s">
        <v>17</v>
      </c>
      <c r="Q4" s="23">
        <f>IF(COUNTIF(Tabla69[[#All],[RETENEDORES]],Tabla16[[#This Row],[Nombre Cliente]]),Tabla16[[#This Row],[Importe
Factura]]*0.03,0)</f>
        <v>410.02589999999998</v>
      </c>
      <c r="R4" s="3"/>
      <c r="T4" s="43">
        <f>+Tabla16[[#This Row],[Importe
Factura]]-Tabla16[[#This Row],[Retencion
3% / 1.5%]]</f>
        <v>13257.5041</v>
      </c>
      <c r="U4" s="3">
        <v>43837</v>
      </c>
      <c r="V4" s="1" t="s">
        <v>80</v>
      </c>
      <c r="W4" s="39">
        <v>13257.5</v>
      </c>
      <c r="Y4" s="1"/>
      <c r="Z4" s="2">
        <f>IF((IF(G4="",,SUM(W4:INDEX(W4:W32,MATCH(1,INDEX(--(G4:G32&lt;&gt;""),),)))))=0, "",IF(G4="",,SUM(W4:INDEX(W4:W32,MATCH(1,INDEX(--(G4:G32&lt;&gt;""),),)))))</f>
        <v>13257.5</v>
      </c>
      <c r="AA4" s="2">
        <f>IFERROR(IF(Tabla16[[#This Row],[Importe a
Pagar]]="","",(IF(Tabla16[[#This Row],[Importe a
Pagar]]=Tabla16[[#This Row],[Total
Depositado
US$]],0,Tabla16[[#This Row],[Importe a
Pagar]]-Tabla16[[#This Row],[Total
Depositado
US$]]))),"")</f>
        <v>4.1000000001076842E-3</v>
      </c>
      <c r="AB4" s="4" t="str">
        <f>IF(Tabla16[[#This Row],[Saldo por
Depositar]]&lt;0.1, "CANCELADO", IF(Tabla16[[#This Row],[Saldo por
Depositar]]="","","NO CANCELADO"))</f>
        <v>CANCELADO</v>
      </c>
      <c r="AF4" s="32" t="s">
        <v>83</v>
      </c>
      <c r="AH4"/>
      <c r="AI4"/>
      <c r="AJ4"/>
      <c r="AK4"/>
      <c r="AL4"/>
      <c r="AM4"/>
      <c r="AN4"/>
      <c r="AO4"/>
      <c r="AP4"/>
      <c r="AQ4"/>
      <c r="AR4"/>
      <c r="AS4"/>
    </row>
    <row r="5" spans="1:45" x14ac:dyDescent="0.2">
      <c r="A5" s="23" t="s">
        <v>12</v>
      </c>
      <c r="B5" s="4" t="s">
        <v>0</v>
      </c>
      <c r="C5" s="23" t="s">
        <v>13</v>
      </c>
      <c r="D5" s="23" t="s">
        <v>42</v>
      </c>
      <c r="E5" s="23" t="s">
        <v>37</v>
      </c>
      <c r="F5" s="23" t="s">
        <v>43</v>
      </c>
      <c r="G5" s="23" t="s">
        <v>44</v>
      </c>
      <c r="H5" s="4" t="s">
        <v>45</v>
      </c>
      <c r="I5" s="4" t="s">
        <v>46</v>
      </c>
      <c r="J5" s="4" t="s">
        <v>15</v>
      </c>
      <c r="K5" s="24">
        <v>13495.35</v>
      </c>
      <c r="L5" s="23" t="s">
        <v>41</v>
      </c>
      <c r="M5" s="4">
        <v>0</v>
      </c>
      <c r="N5" s="4" t="s">
        <v>16</v>
      </c>
      <c r="O5" s="23" t="s">
        <v>37</v>
      </c>
      <c r="P5" s="4" t="s">
        <v>17</v>
      </c>
      <c r="Q5" s="23"/>
      <c r="R5" s="3"/>
      <c r="T5" s="43">
        <f>+Tabla16[[#This Row],[Importe
Factura]]-Tabla16[[#This Row],[Retencion
3% / 1.5%]]</f>
        <v>13495.35</v>
      </c>
      <c r="V5" s="4"/>
      <c r="W5" s="39">
        <v>10000</v>
      </c>
      <c r="Y5" s="4"/>
      <c r="Z5" s="2">
        <f>IF((IF(G5="",,SUM(W5:INDEX(W5:W33,MATCH(1,INDEX(--(G5:G33&lt;&gt;""),),)))))=0, "",IF(G5="",,SUM(W5:INDEX(W5:W33,MATCH(1,INDEX(--(G5:G33&lt;&gt;""),),)))))</f>
        <v>10000</v>
      </c>
      <c r="AA5" s="2">
        <f>IFERROR(IF(Tabla16[[#This Row],[Importe a
Pagar]]="","",(IF(Tabla16[[#This Row],[Importe a
Pagar]]=Tabla16[[#This Row],[Total
Depositado
US$]],0,Tabla16[[#This Row],[Importe a
Pagar]]-Tabla16[[#This Row],[Total
Depositado
US$]]))),"")</f>
        <v>3495.3500000000004</v>
      </c>
      <c r="AB5" s="4" t="str">
        <f>IF(Tabla16[[#This Row],[Saldo por
Depositar]]&lt;0.1, "CANCELADO", IF(Tabla16[[#This Row],[Saldo por
Depositar]]="","","NO CANCELADO"))</f>
        <v>NO CANCELADO</v>
      </c>
      <c r="AF5" s="4" t="s">
        <v>84</v>
      </c>
      <c r="AH5"/>
      <c r="AI5"/>
      <c r="AJ5"/>
      <c r="AK5"/>
      <c r="AL5"/>
      <c r="AM5"/>
      <c r="AN5"/>
      <c r="AO5"/>
      <c r="AP5"/>
      <c r="AQ5"/>
      <c r="AR5"/>
      <c r="AS5"/>
    </row>
    <row r="6" spans="1:45" x14ac:dyDescent="0.2">
      <c r="A6" s="23" t="s">
        <v>12</v>
      </c>
      <c r="B6" s="4" t="s">
        <v>0</v>
      </c>
      <c r="C6" s="23" t="s">
        <v>13</v>
      </c>
      <c r="D6" s="23" t="s">
        <v>47</v>
      </c>
      <c r="E6" s="23" t="s">
        <v>37</v>
      </c>
      <c r="F6" s="23" t="s">
        <v>48</v>
      </c>
      <c r="G6" s="23" t="s">
        <v>49</v>
      </c>
      <c r="H6" s="4" t="s">
        <v>50</v>
      </c>
      <c r="I6" s="4" t="s">
        <v>18</v>
      </c>
      <c r="J6" s="4" t="s">
        <v>15</v>
      </c>
      <c r="K6" s="24">
        <v>14742.94</v>
      </c>
      <c r="L6" s="23" t="s">
        <v>41</v>
      </c>
      <c r="M6" s="4">
        <v>0</v>
      </c>
      <c r="N6" s="4" t="s">
        <v>16</v>
      </c>
      <c r="O6" s="23" t="s">
        <v>37</v>
      </c>
      <c r="P6" s="4" t="s">
        <v>17</v>
      </c>
      <c r="Q6" s="23"/>
      <c r="R6" s="3"/>
      <c r="T6" s="43">
        <f>+Tabla16[[#This Row],[Importe
Factura]]-Tabla16[[#This Row],[Retencion
3% / 1.5%]]</f>
        <v>14742.94</v>
      </c>
      <c r="V6" s="4"/>
      <c r="W6" s="39" t="str">
        <f>IFERROR(IF(Tabla16[[#This Row],[S/ ]]&lt;&gt;"",Tabla16[[#This Row],[S/ ]]/#REF!, ""),"")</f>
        <v/>
      </c>
      <c r="Y6" s="4"/>
      <c r="Z6" s="2" t="str">
        <f>IF((IF(G6="",,SUM(W6:INDEX(W6:W34,MATCH(1,INDEX(--(G6:G34&lt;&gt;""),),)))))=0, "",IF(G6="",,SUM(W6:INDEX(W6:W34,MATCH(1,INDEX(--(G6:G34&lt;&gt;""),),)))))</f>
        <v/>
      </c>
      <c r="AA6" s="2" t="str">
        <f>IFERROR(IF(Tabla16[[#This Row],[Importe a
Pagar]]="","",(IF(Tabla16[[#This Row],[Importe a
Pagar]]=Tabla16[[#This Row],[Total
Depositado
US$]],0,Tabla16[[#This Row],[Importe a
Pagar]]-Tabla16[[#This Row],[Total
Depositado
US$]]))),"")</f>
        <v/>
      </c>
      <c r="AB6" s="4" t="str">
        <f>IF(Tabla16[[#This Row],[Saldo por
Depositar]]&lt;0.1, "CANCELADO", IF(Tabla16[[#This Row],[Saldo por
Depositar]]="","","NO CANCELADO"))</f>
        <v/>
      </c>
      <c r="AH6"/>
      <c r="AI6"/>
      <c r="AJ6"/>
      <c r="AK6"/>
      <c r="AL6"/>
      <c r="AM6"/>
      <c r="AN6"/>
      <c r="AO6"/>
      <c r="AP6"/>
      <c r="AQ6"/>
      <c r="AR6"/>
      <c r="AS6"/>
    </row>
    <row r="7" spans="1:45" x14ac:dyDescent="0.2">
      <c r="A7" s="26" t="s">
        <v>12</v>
      </c>
      <c r="B7" s="7" t="s">
        <v>0</v>
      </c>
      <c r="C7" s="26" t="s">
        <v>13</v>
      </c>
      <c r="D7" s="26" t="s">
        <v>51</v>
      </c>
      <c r="E7" s="26" t="s">
        <v>37</v>
      </c>
      <c r="F7" s="26" t="s">
        <v>38</v>
      </c>
      <c r="G7" s="26" t="s">
        <v>52</v>
      </c>
      <c r="H7" s="9" t="s">
        <v>53</v>
      </c>
      <c r="I7" s="7" t="s">
        <v>14</v>
      </c>
      <c r="J7" s="7" t="s">
        <v>15</v>
      </c>
      <c r="K7" s="27">
        <v>13217</v>
      </c>
      <c r="L7" s="26" t="s">
        <v>41</v>
      </c>
      <c r="M7" s="7">
        <v>0</v>
      </c>
      <c r="N7" s="7" t="s">
        <v>16</v>
      </c>
      <c r="O7" s="26" t="s">
        <v>37</v>
      </c>
      <c r="P7" s="7" t="s">
        <v>17</v>
      </c>
      <c r="Q7" s="26">
        <f>+Tabla16[[#This Row],[Importe
Factura]]*0.03</f>
        <v>396.51</v>
      </c>
      <c r="R7" s="25"/>
      <c r="S7" s="7"/>
      <c r="T7" s="28">
        <f>+Tabla16[[#This Row],[Importe
Factura]]-Tabla16[[#This Row],[Retencion
3% / 1.5%]]</f>
        <v>12820.49</v>
      </c>
      <c r="U7" s="25">
        <v>43837</v>
      </c>
      <c r="V7" s="7" t="s">
        <v>78</v>
      </c>
      <c r="W7" s="16">
        <f>IFERROR(IF(Tabla16[[#This Row],[S/ ]]&lt;&gt;"",Tabla16[[#This Row],[S/ ]]/Tabla16[[#This Row],[T/C ]], ""),"")</f>
        <v>12820.48948948949</v>
      </c>
      <c r="X7" s="18">
        <v>42692.23</v>
      </c>
      <c r="Y7" s="1">
        <v>3.33</v>
      </c>
      <c r="Z7" s="2">
        <f>IF((IF(G7="",,SUM(W7:INDEX(W7:W35,MATCH(1,INDEX(--(G7:G35&lt;&gt;""),),)))))=0, "",IF(G7="",,SUM(W7:INDEX(W7:W35,MATCH(1,INDEX(--(G7:G35&lt;&gt;""),),)))))</f>
        <v>12820.48948948949</v>
      </c>
      <c r="AA7" s="2">
        <f>IFERROR(IF(Tabla16[[#This Row],[Importe a
Pagar]]="","",(IF(Tabla16[[#This Row],[Importe a
Pagar]]=Tabla16[[#This Row],[Total
Depositado
US$]],0,Tabla16[[#This Row],[Importe a
Pagar]]-Tabla16[[#This Row],[Total
Depositado
US$]]))),"")</f>
        <v>5.1051051013928372E-4</v>
      </c>
      <c r="AB7" s="4" t="str">
        <f>IF(Tabla16[[#This Row],[Saldo por
Depositar]]&lt;0.1, "CANCELADO", IF(Tabla16[[#This Row],[Saldo por
Depositar]]="","","NO CANCELADO"))</f>
        <v>CANCELADO</v>
      </c>
      <c r="AH7"/>
      <c r="AI7"/>
      <c r="AJ7"/>
      <c r="AK7"/>
      <c r="AL7"/>
      <c r="AM7"/>
      <c r="AN7"/>
      <c r="AO7"/>
      <c r="AP7"/>
      <c r="AQ7"/>
      <c r="AR7"/>
      <c r="AS7"/>
    </row>
    <row r="8" spans="1:45" x14ac:dyDescent="0.2">
      <c r="A8" s="26" t="s">
        <v>12</v>
      </c>
      <c r="B8" s="7" t="s">
        <v>0</v>
      </c>
      <c r="C8" s="26" t="s">
        <v>13</v>
      </c>
      <c r="D8" s="26" t="s">
        <v>54</v>
      </c>
      <c r="E8" s="26" t="s">
        <v>37</v>
      </c>
      <c r="F8" s="26" t="s">
        <v>38</v>
      </c>
      <c r="G8" s="26" t="s">
        <v>52</v>
      </c>
      <c r="H8" s="9" t="s">
        <v>53</v>
      </c>
      <c r="I8" s="7" t="s">
        <v>14</v>
      </c>
      <c r="J8" s="7" t="s">
        <v>15</v>
      </c>
      <c r="K8" s="27">
        <v>13197.41</v>
      </c>
      <c r="L8" s="26" t="s">
        <v>41</v>
      </c>
      <c r="M8" s="7">
        <v>0</v>
      </c>
      <c r="N8" s="7" t="s">
        <v>16</v>
      </c>
      <c r="O8" s="26" t="s">
        <v>37</v>
      </c>
      <c r="P8" s="7" t="s">
        <v>17</v>
      </c>
      <c r="Q8" s="26">
        <f>+Tabla16[[#This Row],[Importe
Factura]]*0.03</f>
        <v>395.92230000000001</v>
      </c>
      <c r="R8" s="25"/>
      <c r="S8" s="7"/>
      <c r="T8" s="28">
        <f>+Tabla16[[#This Row],[Importe
Factura]]-Tabla16[[#This Row],[Retencion
3% / 1.5%]]</f>
        <v>12801.4877</v>
      </c>
      <c r="U8" s="25">
        <v>43839</v>
      </c>
      <c r="V8" s="7" t="s">
        <v>85</v>
      </c>
      <c r="W8" s="16">
        <f>IFERROR(IF(Tabla16[[#This Row],[S/ ]]&lt;&gt;"",Tabla16[[#This Row],[S/ ]]/Tabla16[[#This Row],[T/C ]], ""),"")</f>
        <v>5113.2132132132128</v>
      </c>
      <c r="X8" s="42">
        <v>17027</v>
      </c>
      <c r="Y8" s="4">
        <v>3.33</v>
      </c>
      <c r="Z8" s="2">
        <f>IF((IF(G8="",,SUM(W8:INDEX(W8:W36,MATCH(1,INDEX(--(G8:G36&lt;&gt;""),),)))))=0, "",IF(G8="",,SUM(W8:INDEX(W8:W36,MATCH(1,INDEX(--(G8:G36&lt;&gt;""),),)))))</f>
        <v>5113.2132132132128</v>
      </c>
      <c r="AA8" s="2">
        <f>IFERROR(IF(Tabla16[[#This Row],[Importe a
Pagar]]="","",(IF(Tabla16[[#This Row],[Importe a
Pagar]]=Tabla16[[#This Row],[Total
Depositado
US$]],0,Tabla16[[#This Row],[Importe a
Pagar]]-Tabla16[[#This Row],[Total
Depositado
US$]]))),"")</f>
        <v>7688.2744867867868</v>
      </c>
      <c r="AB8" s="4" t="str">
        <f>IF(Tabla16[[#This Row],[Saldo por
Depositar]]&lt;0.1, "CANCELADO", IF(Tabla16[[#This Row],[Saldo por
Depositar]]="","","NO CANCELADO"))</f>
        <v>NO CANCELADO</v>
      </c>
      <c r="AH8"/>
      <c r="AI8"/>
      <c r="AJ8"/>
      <c r="AK8"/>
      <c r="AL8"/>
      <c r="AM8"/>
      <c r="AN8"/>
      <c r="AO8"/>
      <c r="AP8"/>
      <c r="AQ8"/>
      <c r="AR8"/>
      <c r="AS8"/>
    </row>
    <row r="9" spans="1:45" x14ac:dyDescent="0.2">
      <c r="A9" s="26" t="s">
        <v>12</v>
      </c>
      <c r="B9" s="7" t="s">
        <v>0</v>
      </c>
      <c r="C9" s="26" t="s">
        <v>13</v>
      </c>
      <c r="D9" s="26" t="s">
        <v>55</v>
      </c>
      <c r="E9" s="26" t="s">
        <v>48</v>
      </c>
      <c r="F9" s="26" t="s">
        <v>56</v>
      </c>
      <c r="G9" s="26" t="s">
        <v>57</v>
      </c>
      <c r="H9" s="9" t="s">
        <v>58</v>
      </c>
      <c r="I9" s="7" t="s">
        <v>14</v>
      </c>
      <c r="J9" s="7" t="s">
        <v>15</v>
      </c>
      <c r="K9" s="27">
        <v>14595.42</v>
      </c>
      <c r="L9" s="26" t="s">
        <v>59</v>
      </c>
      <c r="M9" s="7">
        <v>0</v>
      </c>
      <c r="N9" s="7" t="s">
        <v>16</v>
      </c>
      <c r="O9" s="26" t="s">
        <v>48</v>
      </c>
      <c r="P9" s="7" t="s">
        <v>17</v>
      </c>
      <c r="Q9" s="26"/>
      <c r="R9" s="25"/>
      <c r="S9" s="7"/>
      <c r="T9" s="28">
        <f>+Tabla16[[#This Row],[Importe
Factura]]-Tabla16[[#This Row],[Retencion
3% / 1.5%]]</f>
        <v>14595.42</v>
      </c>
      <c r="U9" s="25"/>
      <c r="V9" s="7"/>
      <c r="W9" s="16" t="str">
        <f>IFERROR(IF(Tabla16[[#This Row],[S/ ]]&lt;&gt;"",Tabla16[[#This Row],[S/ ]]/Tabla16[[#This Row],[T/C ]], ""),"")</f>
        <v/>
      </c>
      <c r="X9" s="18"/>
      <c r="Y9" s="4"/>
      <c r="Z9" s="2" t="str">
        <f>IF((IF(G9="",,SUM(W9:INDEX(W9:W37,MATCH(1,INDEX(--(G9:G37&lt;&gt;""),),)))))=0, "",IF(G9="",,SUM(W9:INDEX(W9:W37,MATCH(1,INDEX(--(G9:G37&lt;&gt;""),),)))))</f>
        <v/>
      </c>
      <c r="AA9" s="2" t="str">
        <f>IFERROR(IF(Tabla16[[#This Row],[Importe a
Pagar]]="","",(IF(Tabla16[[#This Row],[Importe a
Pagar]]=Tabla16[[#This Row],[Total
Depositado
US$]],0,Tabla16[[#This Row],[Importe a
Pagar]]-Tabla16[[#This Row],[Total
Depositado
US$]]))),"")</f>
        <v/>
      </c>
      <c r="AB9" s="4" t="str">
        <f>IF(Tabla16[[#This Row],[Saldo por
Depositar]]&lt;0.1, "CANCELADO", IF(Tabla16[[#This Row],[Saldo por
Depositar]]="","","NO CANCELADO"))</f>
        <v/>
      </c>
      <c r="AH9"/>
      <c r="AI9"/>
      <c r="AJ9"/>
      <c r="AK9"/>
      <c r="AL9"/>
      <c r="AM9"/>
      <c r="AN9"/>
      <c r="AO9"/>
      <c r="AP9"/>
      <c r="AQ9"/>
      <c r="AR9"/>
      <c r="AS9"/>
    </row>
    <row r="10" spans="1:45" x14ac:dyDescent="0.2">
      <c r="A10" s="26" t="s">
        <v>12</v>
      </c>
      <c r="B10" s="7" t="s">
        <v>0</v>
      </c>
      <c r="C10" s="26" t="s">
        <v>13</v>
      </c>
      <c r="D10" s="26" t="s">
        <v>60</v>
      </c>
      <c r="E10" s="26" t="s">
        <v>48</v>
      </c>
      <c r="F10" s="26" t="s">
        <v>61</v>
      </c>
      <c r="G10" s="26" t="s">
        <v>62</v>
      </c>
      <c r="H10" s="9" t="s">
        <v>63</v>
      </c>
      <c r="I10" s="7" t="s">
        <v>64</v>
      </c>
      <c r="J10" s="7" t="s">
        <v>15</v>
      </c>
      <c r="K10" s="27">
        <v>2478</v>
      </c>
      <c r="L10" s="26" t="s">
        <v>59</v>
      </c>
      <c r="M10" s="7">
        <v>0</v>
      </c>
      <c r="N10" s="7" t="s">
        <v>16</v>
      </c>
      <c r="O10" s="26" t="s">
        <v>48</v>
      </c>
      <c r="P10" s="7" t="s">
        <v>17</v>
      </c>
      <c r="Q10" s="26"/>
      <c r="R10" s="25"/>
      <c r="S10" s="7"/>
      <c r="T10" s="28">
        <f>+Tabla16[[#This Row],[Importe
Factura]]-Tabla16[[#This Row],[Retencion
3% / 1.5%]]</f>
        <v>2478</v>
      </c>
      <c r="U10" s="25"/>
      <c r="V10" s="7"/>
      <c r="W10" s="16" t="str">
        <f>IFERROR(IF(Tabla16[[#This Row],[S/ ]]&lt;&gt;"",Tabla16[[#This Row],[S/ ]]/Tabla16[[#This Row],[T/C ]], ""),"")</f>
        <v/>
      </c>
      <c r="X10" s="18"/>
      <c r="Y10" s="19"/>
      <c r="Z10" s="2" t="str">
        <f>IF((IF(G10="",,SUM(W10:INDEX(W10:W38,MATCH(1,INDEX(--(G10:G38&lt;&gt;""),),)))))=0, "",IF(G10="",,SUM(W10:INDEX(W10:W38,MATCH(1,INDEX(--(G10:G38&lt;&gt;""),),)))))</f>
        <v/>
      </c>
      <c r="AA10" s="18" t="str">
        <f>IFERROR(IF(Tabla16[[#This Row],[Importe a
Pagar]]="","",(IF(Tabla16[[#This Row],[Importe a
Pagar]]=Tabla16[[#This Row],[Total
Depositado
US$]],0,Tabla16[[#This Row],[Importe a
Pagar]]-Tabla16[[#This Row],[Total
Depositado
US$]]))),"")</f>
        <v/>
      </c>
      <c r="AB10" s="4" t="str">
        <f>IF(Tabla16[[#This Row],[Saldo por
Depositar]]&lt;0.1, "CANCELADO", IF(Tabla16[[#This Row],[Saldo por
Depositar]]="","","NO CANCELADO"))</f>
        <v/>
      </c>
      <c r="AH10"/>
      <c r="AI10"/>
      <c r="AJ10"/>
      <c r="AK10"/>
      <c r="AL10"/>
      <c r="AM10"/>
      <c r="AN10"/>
      <c r="AO10"/>
      <c r="AP10"/>
      <c r="AQ10"/>
      <c r="AR10"/>
      <c r="AS10"/>
    </row>
    <row r="11" spans="1:45" x14ac:dyDescent="0.2">
      <c r="A11" s="26" t="s">
        <v>12</v>
      </c>
      <c r="B11" s="7" t="s">
        <v>0</v>
      </c>
      <c r="C11" s="26" t="s">
        <v>13</v>
      </c>
      <c r="D11" s="26" t="s">
        <v>65</v>
      </c>
      <c r="E11" s="26" t="s">
        <v>48</v>
      </c>
      <c r="F11" s="26" t="s">
        <v>56</v>
      </c>
      <c r="G11" s="26" t="s">
        <v>66</v>
      </c>
      <c r="H11" s="9" t="s">
        <v>67</v>
      </c>
      <c r="I11" s="7" t="s">
        <v>14</v>
      </c>
      <c r="J11" s="7" t="s">
        <v>15</v>
      </c>
      <c r="K11" s="27">
        <v>3945.92</v>
      </c>
      <c r="L11" s="26" t="s">
        <v>59</v>
      </c>
      <c r="M11" s="7">
        <v>0</v>
      </c>
      <c r="N11" s="7" t="s">
        <v>16</v>
      </c>
      <c r="O11" s="26" t="s">
        <v>48</v>
      </c>
      <c r="P11" s="7" t="s">
        <v>17</v>
      </c>
      <c r="Q11" s="26"/>
      <c r="R11" s="25"/>
      <c r="S11" s="7"/>
      <c r="T11" s="28">
        <f>+Tabla16[[#This Row],[Importe
Factura]]-Tabla16[[#This Row],[Retencion
3% / 1.5%]]</f>
        <v>3945.92</v>
      </c>
      <c r="U11" s="25"/>
      <c r="V11" s="7"/>
      <c r="W11" s="16" t="str">
        <f>IFERROR(IF(Tabla16[[#This Row],[S/ ]]&lt;&gt;"",Tabla16[[#This Row],[S/ ]]/Tabla16[[#This Row],[T/C ]], ""),"")</f>
        <v/>
      </c>
      <c r="X11" s="18"/>
      <c r="Y11" s="19"/>
      <c r="Z11" s="2" t="str">
        <f>IF((IF(G11="",,SUM(W11:INDEX(W11:W39,MATCH(1,INDEX(--(G11:G39&lt;&gt;""),),)))))=0, "",IF(G11="",,SUM(W11:INDEX(W11:W39,MATCH(1,INDEX(--(G11:G39&lt;&gt;""),),)))))</f>
        <v/>
      </c>
      <c r="AA11" s="18" t="str">
        <f>IFERROR(IF(Tabla16[[#This Row],[Importe a
Pagar]]="","",(IF(Tabla16[[#This Row],[Importe a
Pagar]]=Tabla16[[#This Row],[Total
Depositado
US$]],0,Tabla16[[#This Row],[Importe a
Pagar]]-Tabla16[[#This Row],[Total
Depositado
US$]]))),"")</f>
        <v/>
      </c>
      <c r="AB11" s="4" t="str">
        <f>IF(Tabla16[[#This Row],[Saldo por
Depositar]]&lt;0.1, "CANCELADO", IF(Tabla16[[#This Row],[Saldo por
Depositar]]="","","NO CANCELADO"))</f>
        <v/>
      </c>
      <c r="AH11"/>
      <c r="AI11"/>
      <c r="AJ11"/>
      <c r="AK11"/>
      <c r="AL11"/>
      <c r="AM11"/>
      <c r="AN11"/>
      <c r="AO11"/>
      <c r="AP11"/>
      <c r="AQ11"/>
      <c r="AR11"/>
      <c r="AS11"/>
    </row>
    <row r="12" spans="1:45" x14ac:dyDescent="0.2">
      <c r="A12" s="26" t="s">
        <v>12</v>
      </c>
      <c r="B12" s="7" t="s">
        <v>0</v>
      </c>
      <c r="C12" s="26" t="s">
        <v>13</v>
      </c>
      <c r="D12" s="26" t="s">
        <v>68</v>
      </c>
      <c r="E12" s="26" t="s">
        <v>48</v>
      </c>
      <c r="F12" s="26" t="s">
        <v>69</v>
      </c>
      <c r="G12" s="26" t="s">
        <v>70</v>
      </c>
      <c r="H12" s="9" t="s">
        <v>71</v>
      </c>
      <c r="I12" s="7" t="s">
        <v>18</v>
      </c>
      <c r="J12" s="7" t="s">
        <v>15</v>
      </c>
      <c r="K12" s="27">
        <v>1486.8</v>
      </c>
      <c r="L12" s="26" t="s">
        <v>59</v>
      </c>
      <c r="M12" s="7">
        <v>0</v>
      </c>
      <c r="N12" s="7" t="s">
        <v>16</v>
      </c>
      <c r="O12" s="26" t="s">
        <v>48</v>
      </c>
      <c r="P12" s="7" t="s">
        <v>17</v>
      </c>
      <c r="Q12" s="26"/>
      <c r="R12" s="25"/>
      <c r="S12" s="7"/>
      <c r="T12" s="28">
        <f>+Tabla16[[#This Row],[Importe
Factura]]-Tabla16[[#This Row],[Retencion
3% / 1.5%]]</f>
        <v>1486.8</v>
      </c>
      <c r="U12" s="25"/>
      <c r="V12" s="7"/>
      <c r="W12" s="16" t="str">
        <f>IFERROR(IF(Tabla16[[#This Row],[S/ ]]&lt;&gt;"",Tabla16[[#This Row],[S/ ]]/Tabla16[[#This Row],[T/C ]], ""),"")</f>
        <v/>
      </c>
      <c r="X12" s="18"/>
      <c r="Y12" s="19"/>
      <c r="Z12" s="2" t="str">
        <f>IF((IF(G12="",,SUM(W12:INDEX(W12:W40,MATCH(1,INDEX(--(G12:G40&lt;&gt;""),),)))))=0, "",IF(G12="",,SUM(W12:INDEX(W12:W40,MATCH(1,INDEX(--(G12:G40&lt;&gt;""),),)))))</f>
        <v/>
      </c>
      <c r="AA12" s="18" t="str">
        <f>IFERROR(IF(Tabla16[[#This Row],[Importe a
Pagar]]="","",(IF(Tabla16[[#This Row],[Importe a
Pagar]]=Tabla16[[#This Row],[Total
Depositado
US$]],0,Tabla16[[#This Row],[Importe a
Pagar]]-Tabla16[[#This Row],[Total
Depositado
US$]]))),"")</f>
        <v/>
      </c>
      <c r="AB12" s="4" t="str">
        <f>IF(Tabla16[[#This Row],[Saldo por
Depositar]]&lt;0.1, "CANCELADO", IF(Tabla16[[#This Row],[Saldo por
Depositar]]="","","NO CANCELADO"))</f>
        <v/>
      </c>
      <c r="AH12"/>
      <c r="AI12"/>
      <c r="AJ12"/>
      <c r="AK12"/>
      <c r="AL12"/>
      <c r="AM12"/>
      <c r="AN12"/>
      <c r="AO12"/>
      <c r="AP12"/>
      <c r="AQ12"/>
      <c r="AR12"/>
      <c r="AS12"/>
    </row>
    <row r="13" spans="1:45" x14ac:dyDescent="0.2">
      <c r="A13" s="26" t="s">
        <v>12</v>
      </c>
      <c r="B13" s="7" t="s">
        <v>0</v>
      </c>
      <c r="C13" s="26" t="s">
        <v>13</v>
      </c>
      <c r="D13" s="26" t="s">
        <v>72</v>
      </c>
      <c r="E13" s="26" t="s">
        <v>73</v>
      </c>
      <c r="F13" s="26" t="s">
        <v>74</v>
      </c>
      <c r="G13" s="26" t="s">
        <v>75</v>
      </c>
      <c r="H13" s="9" t="s">
        <v>76</v>
      </c>
      <c r="I13" s="7" t="s">
        <v>14</v>
      </c>
      <c r="J13" s="7" t="s">
        <v>15</v>
      </c>
      <c r="K13" s="27">
        <v>13251.28</v>
      </c>
      <c r="L13" s="26" t="s">
        <v>77</v>
      </c>
      <c r="M13" s="7">
        <v>0</v>
      </c>
      <c r="N13" s="7" t="s">
        <v>16</v>
      </c>
      <c r="O13" s="26" t="s">
        <v>73</v>
      </c>
      <c r="P13" s="7" t="s">
        <v>17</v>
      </c>
      <c r="Q13" s="26"/>
      <c r="R13" s="25"/>
      <c r="S13" s="7"/>
      <c r="T13" s="28">
        <f>+Tabla16[[#This Row],[Importe
Factura]]-Tabla16[[#This Row],[Retencion
3% / 1.5%]]</f>
        <v>13251.28</v>
      </c>
      <c r="U13" s="25"/>
      <c r="V13" s="7"/>
      <c r="W13" s="16" t="str">
        <f>IFERROR(IF(Tabla16[[#This Row],[S/ ]]&lt;&gt;"",Tabla16[[#This Row],[S/ ]]/Tabla16[[#This Row],[T/C ]], ""),"")</f>
        <v/>
      </c>
      <c r="X13" s="18"/>
      <c r="Y13" s="19"/>
      <c r="Z13" s="2" t="str">
        <f>IF((IF(G13="",,SUM(W13:INDEX(W13:W41,MATCH(1,INDEX(--(G13:G41&lt;&gt;""),),)))))=0, "",IF(G13="",,SUM(W13:INDEX(W13:W41,MATCH(1,INDEX(--(G13:G41&lt;&gt;""),),)))))</f>
        <v/>
      </c>
      <c r="AA13" s="18" t="str">
        <f>IFERROR(IF(Tabla16[[#This Row],[Importe a
Pagar]]="","",(IF(Tabla16[[#This Row],[Importe a
Pagar]]=Tabla16[[#This Row],[Total
Depositado
US$]],0,Tabla16[[#This Row],[Importe a
Pagar]]-Tabla16[[#This Row],[Total
Depositado
US$]]))),"")</f>
        <v/>
      </c>
      <c r="AB13" s="4" t="str">
        <f>IF(Tabla16[[#This Row],[Saldo por
Depositar]]&lt;0.1, "CANCELADO", IF(Tabla16[[#This Row],[Saldo por
Depositar]]="","","NO CANCELADO"))</f>
        <v/>
      </c>
      <c r="AH13"/>
      <c r="AI13"/>
      <c r="AJ13"/>
      <c r="AK13"/>
      <c r="AL13"/>
      <c r="AM13"/>
      <c r="AN13"/>
      <c r="AO13"/>
      <c r="AP13"/>
      <c r="AQ13"/>
      <c r="AR13"/>
      <c r="AS13"/>
    </row>
    <row r="14" spans="1:45" s="7" customFormat="1" x14ac:dyDescent="0.2">
      <c r="A14" s="26" t="s">
        <v>12</v>
      </c>
      <c r="B14" s="7" t="s">
        <v>0</v>
      </c>
      <c r="C14" s="26" t="s">
        <v>13</v>
      </c>
      <c r="D14" s="26" t="s">
        <v>86</v>
      </c>
      <c r="E14" s="26" t="s">
        <v>87</v>
      </c>
      <c r="F14" s="26" t="s">
        <v>88</v>
      </c>
      <c r="G14" s="26" t="s">
        <v>89</v>
      </c>
      <c r="H14" s="9" t="s">
        <v>90</v>
      </c>
      <c r="I14" s="7" t="s">
        <v>18</v>
      </c>
      <c r="J14" s="7" t="s">
        <v>15</v>
      </c>
      <c r="K14" s="27">
        <v>91.05</v>
      </c>
      <c r="L14" s="26" t="s">
        <v>91</v>
      </c>
      <c r="M14" s="7">
        <v>0</v>
      </c>
      <c r="N14" s="7" t="s">
        <v>16</v>
      </c>
      <c r="O14" s="26" t="s">
        <v>87</v>
      </c>
      <c r="P14" s="7" t="s">
        <v>17</v>
      </c>
      <c r="R14" s="25"/>
      <c r="T14" s="28">
        <f>+Tabla16[[#This Row],[Importe
Factura]]-Tabla16[[#This Row],[Retencion
3% / 1.5%]]</f>
        <v>91.05</v>
      </c>
      <c r="U14" s="25"/>
      <c r="V14" s="16"/>
      <c r="W14" s="16" t="str">
        <f>IFERROR(IF(Tabla16[[#This Row],[S/ ]]&lt;&gt;"",Tabla16[[#This Row],[S/ ]]/Tabla16[[#This Row],[T/C ]], ""),"")</f>
        <v/>
      </c>
      <c r="X14" s="18"/>
      <c r="Y14" s="19"/>
      <c r="Z14" s="2" t="str">
        <f>IF((IF(G14="",,SUM(W14:INDEX(W14:W42,MATCH(1,INDEX(--(G14:G42&lt;&gt;""),),)))))=0, "",IF(G14="",,SUM(W14:INDEX(W14:W42,MATCH(1,INDEX(--(G14:G42&lt;&gt;""),),)))))</f>
        <v/>
      </c>
      <c r="AA14" s="18" t="str">
        <f>IFERROR(IF(Tabla16[[#This Row],[Importe a
Pagar]]="","",(IF(Tabla16[[#This Row],[Importe a
Pagar]]=Tabla16[[#This Row],[Total
Depositado
US$]],0,Tabla16[[#This Row],[Importe a
Pagar]]-Tabla16[[#This Row],[Total
Depositado
US$]]))),"")</f>
        <v/>
      </c>
      <c r="AB14" s="4" t="str">
        <f>IF(Tabla16[[#This Row],[Saldo por
Depositar]]&lt;0.1, "CANCELADO", IF(Tabla16[[#This Row],[Saldo por
Depositar]]="","","NO CANCELADO"))</f>
        <v/>
      </c>
      <c r="AC14"/>
      <c r="AD14" s="4"/>
      <c r="AE14" s="4"/>
      <c r="AF14" s="4"/>
      <c r="AG14" s="4"/>
      <c r="AH14"/>
      <c r="AI14"/>
      <c r="AJ14"/>
      <c r="AK14"/>
      <c r="AL14"/>
      <c r="AM14"/>
      <c r="AN14"/>
      <c r="AO14"/>
      <c r="AP14"/>
      <c r="AQ14"/>
      <c r="AR14"/>
      <c r="AS14"/>
    </row>
    <row r="15" spans="1:45" s="7" customFormat="1" x14ac:dyDescent="0.2">
      <c r="A15" s="26" t="s">
        <v>12</v>
      </c>
      <c r="B15" s="7" t="s">
        <v>0</v>
      </c>
      <c r="C15" s="26" t="s">
        <v>13</v>
      </c>
      <c r="D15" s="26" t="s">
        <v>92</v>
      </c>
      <c r="E15" s="26" t="s">
        <v>87</v>
      </c>
      <c r="F15" s="26" t="s">
        <v>93</v>
      </c>
      <c r="G15" s="26" t="s">
        <v>94</v>
      </c>
      <c r="H15" s="9" t="s">
        <v>95</v>
      </c>
      <c r="I15" s="7" t="s">
        <v>14</v>
      </c>
      <c r="J15" s="7" t="s">
        <v>15</v>
      </c>
      <c r="K15" s="27">
        <v>41.78</v>
      </c>
      <c r="L15" s="26" t="s">
        <v>91</v>
      </c>
      <c r="M15" s="7">
        <v>0</v>
      </c>
      <c r="N15" s="7" t="s">
        <v>16</v>
      </c>
      <c r="O15" s="26" t="s">
        <v>87</v>
      </c>
      <c r="P15" s="7" t="s">
        <v>17</v>
      </c>
      <c r="R15" s="25"/>
      <c r="T15" s="28">
        <f>+Tabla16[[#This Row],[Importe
Factura]]-Tabla16[[#This Row],[Retencion
3% / 1.5%]]</f>
        <v>41.78</v>
      </c>
      <c r="U15" s="25"/>
      <c r="V15" s="16"/>
      <c r="W15" s="16" t="str">
        <f>IFERROR(IF(Tabla16[[#This Row],[S/ ]]&lt;&gt;"",Tabla16[[#This Row],[S/ ]]/Tabla16[[#This Row],[T/C ]], ""),"")</f>
        <v/>
      </c>
      <c r="X15" s="18"/>
      <c r="Y15" s="19"/>
      <c r="Z15" s="2" t="str">
        <f>IF((IF(G15="",,SUM(W15:INDEX(W15:W43,MATCH(1,INDEX(--(G15:G43&lt;&gt;""),),)))))=0, "",IF(G15="",,SUM(W15:INDEX(W15:W43,MATCH(1,INDEX(--(G15:G43&lt;&gt;""),),)))))</f>
        <v/>
      </c>
      <c r="AA15" s="18" t="str">
        <f>IFERROR(IF(Tabla16[[#This Row],[Importe a
Pagar]]="","",(IF(Tabla16[[#This Row],[Importe a
Pagar]]=Tabla16[[#This Row],[Total
Depositado
US$]],0,Tabla16[[#This Row],[Importe a
Pagar]]-Tabla16[[#This Row],[Total
Depositado
US$]]))),"")</f>
        <v/>
      </c>
      <c r="AB15" s="4" t="str">
        <f>IF(Tabla16[[#This Row],[Saldo por
Depositar]]&lt;0.1, "CANCELADO", IF(Tabla16[[#This Row],[Saldo por
Depositar]]="","","NO CANCELADO"))</f>
        <v/>
      </c>
      <c r="AC15"/>
      <c r="AD15" s="4"/>
      <c r="AE15" s="4"/>
      <c r="AF15" s="4"/>
      <c r="AG15" s="4"/>
      <c r="AH15" s="4"/>
      <c r="AI15" s="4"/>
      <c r="AJ15" s="4"/>
      <c r="AM15" s="18"/>
    </row>
    <row r="16" spans="1:45" s="7" customFormat="1" x14ac:dyDescent="0.2">
      <c r="A16" s="26" t="s">
        <v>12</v>
      </c>
      <c r="B16" s="7" t="s">
        <v>0</v>
      </c>
      <c r="C16" s="26" t="s">
        <v>13</v>
      </c>
      <c r="D16" s="26" t="s">
        <v>96</v>
      </c>
      <c r="E16" s="26" t="s">
        <v>88</v>
      </c>
      <c r="F16" s="26" t="s">
        <v>97</v>
      </c>
      <c r="G16" s="26" t="s">
        <v>98</v>
      </c>
      <c r="H16" s="9" t="s">
        <v>99</v>
      </c>
      <c r="I16" s="7" t="s">
        <v>64</v>
      </c>
      <c r="J16" s="7" t="s">
        <v>15</v>
      </c>
      <c r="K16" s="27">
        <v>2466.1999999999998</v>
      </c>
      <c r="L16" s="26" t="s">
        <v>100</v>
      </c>
      <c r="M16" s="7">
        <v>0</v>
      </c>
      <c r="N16" s="7" t="s">
        <v>16</v>
      </c>
      <c r="O16" s="26" t="s">
        <v>88</v>
      </c>
      <c r="P16" s="7" t="s">
        <v>17</v>
      </c>
      <c r="R16" s="25"/>
      <c r="T16" s="28">
        <f>+Tabla16[[#This Row],[Importe
Factura]]-Tabla16[[#This Row],[Retencion
3% / 1.5%]]</f>
        <v>2466.1999999999998</v>
      </c>
      <c r="U16" s="25"/>
      <c r="V16" s="16"/>
      <c r="W16" s="16" t="str">
        <f>IFERROR(IF(Tabla16[[#This Row],[S/ ]]&lt;&gt;"",Tabla16[[#This Row],[S/ ]]/Tabla16[[#This Row],[T/C ]], ""),"")</f>
        <v/>
      </c>
      <c r="X16" s="18"/>
      <c r="Y16" s="19"/>
      <c r="Z16" s="2" t="str">
        <f>IF((IF(G16="",,SUM(W16:INDEX(W16:W44,MATCH(1,INDEX(--(G16:G44&lt;&gt;""),),)))))=0, "",IF(G16="",,SUM(W16:INDEX(W16:W44,MATCH(1,INDEX(--(G16:G44&lt;&gt;""),),)))))</f>
        <v/>
      </c>
      <c r="AA16" s="18" t="str">
        <f>IFERROR(IF(Tabla16[[#This Row],[Importe a
Pagar]]="","",(IF(Tabla16[[#This Row],[Importe a
Pagar]]=Tabla16[[#This Row],[Total
Depositado
US$]],0,Tabla16[[#This Row],[Importe a
Pagar]]-Tabla16[[#This Row],[Total
Depositado
US$]]))),"")</f>
        <v/>
      </c>
      <c r="AB16" s="4" t="str">
        <f>IF(Tabla16[[#This Row],[Saldo por
Depositar]]&lt;0.1, "CANCELADO", IF(Tabla16[[#This Row],[Saldo por
Depositar]]="","","NO CANCELADO"))</f>
        <v/>
      </c>
      <c r="AC16"/>
      <c r="AD16" s="4"/>
      <c r="AE16" s="4"/>
      <c r="AF16" s="4"/>
      <c r="AG16" s="4"/>
      <c r="AH16" s="4"/>
      <c r="AI16" s="4"/>
      <c r="AJ16" s="4"/>
      <c r="AM16" s="18"/>
    </row>
    <row r="17" spans="1:59" s="7" customFormat="1" x14ac:dyDescent="0.2">
      <c r="A17" s="26" t="s">
        <v>12</v>
      </c>
      <c r="B17" s="7" t="s">
        <v>0</v>
      </c>
      <c r="C17" s="26" t="s">
        <v>13</v>
      </c>
      <c r="D17" s="26" t="s">
        <v>101</v>
      </c>
      <c r="E17" s="26" t="s">
        <v>88</v>
      </c>
      <c r="F17" s="26" t="s">
        <v>102</v>
      </c>
      <c r="G17" s="26" t="s">
        <v>103</v>
      </c>
      <c r="H17" s="9" t="s">
        <v>104</v>
      </c>
      <c r="I17" s="7" t="s">
        <v>18</v>
      </c>
      <c r="J17" s="7" t="s">
        <v>15</v>
      </c>
      <c r="K17" s="27">
        <v>1479.72</v>
      </c>
      <c r="L17" s="26" t="s">
        <v>100</v>
      </c>
      <c r="M17" s="7">
        <v>0</v>
      </c>
      <c r="N17" s="7" t="s">
        <v>16</v>
      </c>
      <c r="O17" s="26" t="s">
        <v>88</v>
      </c>
      <c r="P17" s="7" t="s">
        <v>17</v>
      </c>
      <c r="Q17" s="26"/>
      <c r="R17" s="25"/>
      <c r="T17" s="28">
        <f>+Tabla16[[#This Row],[Importe
Factura]]-Tabla16[[#This Row],[Retencion
3% / 1.5%]]</f>
        <v>1479.72</v>
      </c>
      <c r="U17" s="25"/>
      <c r="V17" s="16"/>
      <c r="W17" s="16" t="str">
        <f>IFERROR(IF(Tabla16[[#This Row],[S/ ]]&lt;&gt;"",Tabla16[[#This Row],[S/ ]]/Tabla16[[#This Row],[T/C ]], ""),"")</f>
        <v/>
      </c>
      <c r="X17" s="18"/>
      <c r="Y17" s="19"/>
      <c r="Z17" s="2" t="str">
        <f>IF((IF(G17="",,SUM(W17:INDEX(W17:W45,MATCH(1,INDEX(--(G17:G45&lt;&gt;""),),)))))=0, "",IF(G17="",,SUM(W17:INDEX(W17:W45,MATCH(1,INDEX(--(G17:G45&lt;&gt;""),),)))))</f>
        <v/>
      </c>
      <c r="AA17" s="18" t="str">
        <f>IFERROR(IF(Tabla16[[#This Row],[Importe a
Pagar]]="","",(IF(Tabla16[[#This Row],[Importe a
Pagar]]=Tabla16[[#This Row],[Total
Depositado
US$]],0,Tabla16[[#This Row],[Importe a
Pagar]]-Tabla16[[#This Row],[Total
Depositado
US$]]))),"")</f>
        <v/>
      </c>
      <c r="AB17" s="4" t="str">
        <f>IF(Tabla16[[#This Row],[Saldo por
Depositar]]&lt;0.1, "CANCELADO", IF(Tabla16[[#This Row],[Saldo por
Depositar]]="","","NO CANCELADO"))</f>
        <v/>
      </c>
      <c r="AC17"/>
      <c r="AD17" s="4"/>
      <c r="AE17" s="4"/>
      <c r="AF17" s="4"/>
      <c r="AG17" s="4"/>
      <c r="AH17" s="4"/>
      <c r="AI17" s="4"/>
      <c r="AJ17" s="4"/>
      <c r="AM17" s="18"/>
    </row>
    <row r="18" spans="1:59" s="7" customFormat="1" x14ac:dyDescent="0.2">
      <c r="A18" s="26" t="s">
        <v>12</v>
      </c>
      <c r="B18" s="7" t="s">
        <v>0</v>
      </c>
      <c r="C18" s="26" t="s">
        <v>13</v>
      </c>
      <c r="D18" s="26" t="s">
        <v>105</v>
      </c>
      <c r="E18" s="26" t="s">
        <v>88</v>
      </c>
      <c r="F18" s="26" t="s">
        <v>106</v>
      </c>
      <c r="G18" s="26" t="s">
        <v>39</v>
      </c>
      <c r="H18" s="9" t="s">
        <v>40</v>
      </c>
      <c r="I18" s="7" t="s">
        <v>14</v>
      </c>
      <c r="J18" s="7" t="s">
        <v>15</v>
      </c>
      <c r="K18" s="27">
        <v>13172.93</v>
      </c>
      <c r="L18" s="26" t="s">
        <v>100</v>
      </c>
      <c r="M18" s="7">
        <v>0</v>
      </c>
      <c r="N18" s="7" t="s">
        <v>16</v>
      </c>
      <c r="O18" s="26" t="s">
        <v>88</v>
      </c>
      <c r="P18" s="7" t="s">
        <v>17</v>
      </c>
      <c r="Q18" s="26"/>
      <c r="R18" s="25"/>
      <c r="T18" s="28">
        <f>+Tabla16[[#This Row],[Importe
Factura]]-Tabla16[[#This Row],[Retencion
3% / 1.5%]]</f>
        <v>13172.93</v>
      </c>
      <c r="U18" s="25"/>
      <c r="V18" s="16"/>
      <c r="W18" s="16" t="str">
        <f>IFERROR(IF(Tabla16[[#This Row],[S/ ]]&lt;&gt;"",Tabla16[[#This Row],[S/ ]]/Tabla16[[#This Row],[T/C ]], ""),"")</f>
        <v/>
      </c>
      <c r="X18" s="18"/>
      <c r="Y18" s="19"/>
      <c r="Z18" s="2" t="str">
        <f>IF((IF(G18="",,SUM(W18:INDEX(W18:W46,MATCH(1,INDEX(--(G18:G46&lt;&gt;""),),)))))=0, "",IF(G18="",,SUM(W18:INDEX(W18:W46,MATCH(1,INDEX(--(G18:G46&lt;&gt;""),),)))))</f>
        <v/>
      </c>
      <c r="AA18" s="18" t="str">
        <f>IFERROR(IF(Tabla16[[#This Row],[Importe a
Pagar]]="","",(IF(Tabla16[[#This Row],[Importe a
Pagar]]=Tabla16[[#This Row],[Total
Depositado
US$]],0,Tabla16[[#This Row],[Importe a
Pagar]]-Tabla16[[#This Row],[Total
Depositado
US$]]))),"")</f>
        <v/>
      </c>
      <c r="AB18" s="4" t="str">
        <f>IF(Tabla16[[#This Row],[Saldo por
Depositar]]&lt;0.1, "CANCELADO", IF(Tabla16[[#This Row],[Saldo por
Depositar]]="","","NO CANCELADO"))</f>
        <v/>
      </c>
      <c r="AC18"/>
      <c r="AD18" s="4"/>
      <c r="AE18" s="4"/>
      <c r="AF18" s="4"/>
      <c r="AG18" s="4"/>
      <c r="AH18" s="4"/>
      <c r="AI18" s="4"/>
      <c r="AJ18" s="4"/>
      <c r="AM18" s="18"/>
    </row>
    <row r="19" spans="1:59" s="7" customFormat="1" x14ac:dyDescent="0.2">
      <c r="A19" s="26" t="s">
        <v>12</v>
      </c>
      <c r="B19" s="7" t="s">
        <v>0</v>
      </c>
      <c r="C19" s="26" t="s">
        <v>13</v>
      </c>
      <c r="D19" s="26" t="s">
        <v>107</v>
      </c>
      <c r="E19" s="26" t="s">
        <v>88</v>
      </c>
      <c r="F19" s="26" t="s">
        <v>102</v>
      </c>
      <c r="G19" s="26" t="s">
        <v>70</v>
      </c>
      <c r="H19" s="9" t="s">
        <v>71</v>
      </c>
      <c r="I19" s="7" t="s">
        <v>18</v>
      </c>
      <c r="J19" s="7" t="s">
        <v>15</v>
      </c>
      <c r="K19" s="27">
        <v>3452.68</v>
      </c>
      <c r="L19" s="26" t="s">
        <v>100</v>
      </c>
      <c r="M19" s="7">
        <v>0</v>
      </c>
      <c r="N19" s="7" t="s">
        <v>16</v>
      </c>
      <c r="O19" s="26" t="s">
        <v>88</v>
      </c>
      <c r="P19" s="7" t="s">
        <v>17</v>
      </c>
      <c r="Q19" s="26"/>
      <c r="R19" s="25"/>
      <c r="T19" s="28">
        <f>+Tabla16[[#This Row],[Importe
Factura]]-Tabla16[[#This Row],[Retencion
3% / 1.5%]]</f>
        <v>3452.68</v>
      </c>
      <c r="U19" s="25"/>
      <c r="V19" s="16"/>
      <c r="W19" s="16" t="str">
        <f>IFERROR(IF(Tabla16[[#This Row],[S/ ]]&lt;&gt;"",Tabla16[[#This Row],[S/ ]]/Tabla16[[#This Row],[T/C ]], ""),"")</f>
        <v/>
      </c>
      <c r="X19" s="18"/>
      <c r="Y19" s="19"/>
      <c r="Z19" s="2" t="str">
        <f>IF((IF(G19="",,SUM(W19:INDEX(W19:W47,MATCH(1,INDEX(--(G19:G47&lt;&gt;""),),)))))=0, "",IF(G19="",,SUM(W19:INDEX(W19:W47,MATCH(1,INDEX(--(G19:G47&lt;&gt;""),),)))))</f>
        <v/>
      </c>
      <c r="AA19" s="18" t="str">
        <f>IFERROR(IF(Tabla16[[#This Row],[Importe a
Pagar]]="","",(IF(Tabla16[[#This Row],[Importe a
Pagar]]=Tabla16[[#This Row],[Total
Depositado
US$]],0,Tabla16[[#This Row],[Importe a
Pagar]]-Tabla16[[#This Row],[Total
Depositado
US$]]))),"")</f>
        <v/>
      </c>
      <c r="AB19" s="4" t="str">
        <f>IF(Tabla16[[#This Row],[Saldo por
Depositar]]&lt;0.1, "CANCELADO", IF(Tabla16[[#This Row],[Saldo por
Depositar]]="","","NO CANCELADO"))</f>
        <v/>
      </c>
      <c r="AC19"/>
      <c r="AD19" s="4"/>
      <c r="AE19" s="4"/>
      <c r="AF19" s="4"/>
      <c r="AG19" s="4"/>
      <c r="AH19" s="4"/>
      <c r="AI19" s="4"/>
      <c r="AJ19" s="4"/>
      <c r="AM19" s="18"/>
    </row>
    <row r="20" spans="1:59" s="7" customFormat="1" x14ac:dyDescent="0.2">
      <c r="A20" s="26" t="s">
        <v>12</v>
      </c>
      <c r="B20" s="7" t="s">
        <v>0</v>
      </c>
      <c r="C20" s="26" t="s">
        <v>13</v>
      </c>
      <c r="D20" s="26" t="s">
        <v>108</v>
      </c>
      <c r="E20" s="26" t="s">
        <v>88</v>
      </c>
      <c r="F20" s="26" t="s">
        <v>102</v>
      </c>
      <c r="G20" s="26" t="s">
        <v>109</v>
      </c>
      <c r="H20" s="9" t="s">
        <v>110</v>
      </c>
      <c r="I20" s="7" t="s">
        <v>18</v>
      </c>
      <c r="J20" s="7" t="s">
        <v>15</v>
      </c>
      <c r="K20" s="27">
        <v>12734.56</v>
      </c>
      <c r="L20" s="26" t="s">
        <v>100</v>
      </c>
      <c r="M20" s="7">
        <v>0</v>
      </c>
      <c r="N20" s="7" t="s">
        <v>16</v>
      </c>
      <c r="O20" s="26" t="s">
        <v>88</v>
      </c>
      <c r="P20" s="7" t="s">
        <v>17</v>
      </c>
      <c r="Q20" s="26"/>
      <c r="R20" s="25"/>
      <c r="T20" s="28">
        <f>+Tabla16[[#This Row],[Importe
Factura]]-Tabla16[[#This Row],[Retencion
3% / 1.5%]]</f>
        <v>12734.56</v>
      </c>
      <c r="U20" s="25">
        <v>43839</v>
      </c>
      <c r="V20" s="7" t="s">
        <v>127</v>
      </c>
      <c r="W20" s="16">
        <f>IFERROR(IF(Tabla16[[#This Row],[S/ ]]&lt;&gt;"",Tabla16[[#This Row],[S/ ]]/Tabla16[[#This Row],[T/C ]], ""),"")</f>
        <v>12012.012012012012</v>
      </c>
      <c r="X20" s="18">
        <v>40000</v>
      </c>
      <c r="Y20" s="19">
        <v>3.33</v>
      </c>
      <c r="Z20" s="2">
        <f>IF((IF(G20="",,SUM(W20:INDEX(W20:W48,MATCH(1,INDEX(--(G20:G48&lt;&gt;""),),)))))=0, "",IF(G20="",,SUM(W20:INDEX(W20:W48,MATCH(1,INDEX(--(G20:G48&lt;&gt;""),),)))))</f>
        <v>12012.012012012012</v>
      </c>
      <c r="AA20" s="18">
        <f>IFERROR(IF(Tabla16[[#This Row],[Importe a
Pagar]]="","",(IF(Tabla16[[#This Row],[Importe a
Pagar]]=Tabla16[[#This Row],[Total
Depositado
US$]],0,Tabla16[[#This Row],[Importe a
Pagar]]-Tabla16[[#This Row],[Total
Depositado
US$]]))),"")</f>
        <v>722.54798798798765</v>
      </c>
      <c r="AB20" s="4" t="str">
        <f>IF(Tabla16[[#This Row],[Saldo por
Depositar]]&lt;0.1, "CANCELADO", IF(Tabla16[[#This Row],[Saldo por
Depositar]]="","","NO CANCELADO"))</f>
        <v>NO CANCELADO</v>
      </c>
      <c r="AC20"/>
      <c r="AD20" s="4"/>
      <c r="AE20" s="4"/>
      <c r="AF20" s="4"/>
      <c r="AG20" s="4"/>
      <c r="AH20" s="4"/>
      <c r="AI20" s="4"/>
      <c r="AJ20" s="4"/>
      <c r="AM20" s="18"/>
    </row>
    <row r="21" spans="1:59" s="7" customFormat="1" x14ac:dyDescent="0.2">
      <c r="A21" s="26"/>
      <c r="C21" s="26"/>
      <c r="D21" s="26"/>
      <c r="E21" s="26"/>
      <c r="F21" s="26"/>
      <c r="G21" s="26"/>
      <c r="H21" s="9"/>
      <c r="K21" s="27"/>
      <c r="L21" s="26"/>
      <c r="O21" s="26"/>
      <c r="Q21" s="26"/>
      <c r="R21" s="25"/>
      <c r="T21" s="28">
        <f>+Tabla16[[#This Row],[Importe
Factura]]-Tabla16[[#This Row],[Retencion
3% / 1.5%]]</f>
        <v>0</v>
      </c>
      <c r="U21" s="25"/>
      <c r="V21" s="7">
        <v>5724722</v>
      </c>
      <c r="W21" s="16">
        <f>IFERROR(IF(Tabla16[[#This Row],[S/ ]]&lt;&gt;"",Tabla16[[#This Row],[S/ ]]/Tabla16[[#This Row],[T/C ]], ""),"")</f>
        <v>1501.5015015015015</v>
      </c>
      <c r="X21" s="18">
        <v>5000</v>
      </c>
      <c r="Y21" s="19">
        <v>3.33</v>
      </c>
      <c r="Z21" s="2" t="str">
        <f>IF((IF(G21="",,SUM(W21:INDEX(W21:W49,MATCH(1,INDEX(--(G21:G49&lt;&gt;""),),)))))=0, "",IF(G21="",,SUM(W21:INDEX(W21:W49,MATCH(1,INDEX(--(G21:G49&lt;&gt;""),),)))))</f>
        <v/>
      </c>
      <c r="AA21" s="18" t="str">
        <f>IFERROR(IF(Tabla16[[#This Row],[Importe a
Pagar]]="","",(IF(Tabla16[[#This Row],[Importe a
Pagar]]=Tabla16[[#This Row],[Total
Depositado
US$]],0,Tabla16[[#This Row],[Importe a
Pagar]]-Tabla16[[#This Row],[Total
Depositado
US$]]))),"")</f>
        <v/>
      </c>
      <c r="AB21" s="4" t="str">
        <f>IF(Tabla16[[#This Row],[Saldo por
Depositar]]&lt;0.1, "CANCELADO", IF(Tabla16[[#This Row],[Saldo por
Depositar]]="","","NO CANCELADO"))</f>
        <v/>
      </c>
      <c r="AC21"/>
      <c r="AD21" s="4"/>
      <c r="AE21" s="4"/>
      <c r="AF21" s="4"/>
      <c r="AG21" s="4"/>
      <c r="AH21" s="4"/>
      <c r="AI21" s="4"/>
      <c r="AJ21" s="4"/>
      <c r="AM21" s="18"/>
    </row>
    <row r="22" spans="1:59" s="7" customFormat="1" x14ac:dyDescent="0.2">
      <c r="A22" s="26" t="s">
        <v>12</v>
      </c>
      <c r="B22" s="7" t="s">
        <v>0</v>
      </c>
      <c r="C22" s="26" t="s">
        <v>13</v>
      </c>
      <c r="D22" s="26" t="s">
        <v>111</v>
      </c>
      <c r="E22" s="26" t="s">
        <v>102</v>
      </c>
      <c r="F22" s="26" t="s">
        <v>112</v>
      </c>
      <c r="G22" s="26" t="s">
        <v>113</v>
      </c>
      <c r="H22" s="9" t="s">
        <v>114</v>
      </c>
      <c r="I22" s="7" t="s">
        <v>14</v>
      </c>
      <c r="J22" s="7" t="s">
        <v>15</v>
      </c>
      <c r="K22" s="27">
        <v>8684.2099999999991</v>
      </c>
      <c r="L22" s="26" t="s">
        <v>115</v>
      </c>
      <c r="M22" s="7">
        <v>0</v>
      </c>
      <c r="N22" s="7" t="s">
        <v>16</v>
      </c>
      <c r="O22" s="26" t="s">
        <v>102</v>
      </c>
      <c r="P22" s="7" t="s">
        <v>17</v>
      </c>
      <c r="Q22" s="26"/>
      <c r="R22" s="25"/>
      <c r="T22" s="28">
        <f>+Tabla16[[#This Row],[Importe
Factura]]-Tabla16[[#This Row],[Retencion
3% / 1.5%]]</f>
        <v>8684.2099999999991</v>
      </c>
      <c r="U22" s="25"/>
      <c r="V22" s="16"/>
      <c r="W22" s="16" t="str">
        <f>IFERROR(IF(Tabla16[[#This Row],[S/ ]]&lt;&gt;"",Tabla16[[#This Row],[S/ ]]/Tabla16[[#This Row],[T/C ]], ""),"")</f>
        <v/>
      </c>
      <c r="X22" s="18"/>
      <c r="Y22" s="19"/>
      <c r="Z22" s="2" t="str">
        <f>IF((IF(G22="",,SUM(W22:INDEX(W22:W50,MATCH(1,INDEX(--(G22:G50&lt;&gt;""),),)))))=0, "",IF(G22="",,SUM(W22:INDEX(W22:W50,MATCH(1,INDEX(--(G22:G50&lt;&gt;""),),)))))</f>
        <v/>
      </c>
      <c r="AA22" s="18" t="str">
        <f>IFERROR(IF(Tabla16[[#This Row],[Importe a
Pagar]]="","",(IF(Tabla16[[#This Row],[Importe a
Pagar]]=Tabla16[[#This Row],[Total
Depositado
US$]],0,Tabla16[[#This Row],[Importe a
Pagar]]-Tabla16[[#This Row],[Total
Depositado
US$]]))),"")</f>
        <v/>
      </c>
      <c r="AB22" s="4" t="str">
        <f>IF(Tabla16[[#This Row],[Saldo por
Depositar]]&lt;0.1, "CANCELADO", IF(Tabla16[[#This Row],[Saldo por
Depositar]]="","","NO CANCELADO"))</f>
        <v/>
      </c>
      <c r="AC22"/>
      <c r="AD22" s="4"/>
      <c r="AE22" s="4"/>
      <c r="AF22" s="4"/>
      <c r="AG22" s="4"/>
      <c r="AH22" s="4"/>
      <c r="AI22" s="4"/>
      <c r="AJ22" s="4"/>
      <c r="AM22" s="18"/>
    </row>
    <row r="23" spans="1:59" s="7" customFormat="1" x14ac:dyDescent="0.2">
      <c r="A23" s="26" t="s">
        <v>12</v>
      </c>
      <c r="B23" s="7" t="s">
        <v>116</v>
      </c>
      <c r="C23" s="26" t="s">
        <v>13</v>
      </c>
      <c r="D23" s="26" t="s">
        <v>117</v>
      </c>
      <c r="E23" s="26" t="s">
        <v>87</v>
      </c>
      <c r="F23" s="26" t="s">
        <v>87</v>
      </c>
      <c r="G23" s="26" t="s">
        <v>98</v>
      </c>
      <c r="H23" s="9" t="s">
        <v>99</v>
      </c>
      <c r="I23" s="7" t="s">
        <v>64</v>
      </c>
      <c r="J23" s="7" t="s">
        <v>15</v>
      </c>
      <c r="K23" s="27">
        <v>70920</v>
      </c>
      <c r="L23" s="26" t="s">
        <v>91</v>
      </c>
      <c r="M23" s="7">
        <v>0</v>
      </c>
      <c r="N23" s="7" t="s">
        <v>16</v>
      </c>
      <c r="O23" s="26" t="s">
        <v>87</v>
      </c>
      <c r="P23" s="7" t="s">
        <v>17</v>
      </c>
      <c r="Q23" s="26"/>
      <c r="R23" s="25"/>
      <c r="T23" s="28">
        <f>+Tabla16[[#This Row],[Importe
Factura]]-Tabla16[[#This Row],[Retencion
3% / 1.5%]]</f>
        <v>70920</v>
      </c>
      <c r="U23" s="25"/>
      <c r="V23" s="16"/>
      <c r="W23" s="16" t="str">
        <f>IFERROR(IF(Tabla16[[#This Row],[S/ ]]&lt;&gt;"",Tabla16[[#This Row],[S/ ]]/Tabla16[[#This Row],[T/C ]], ""),"")</f>
        <v/>
      </c>
      <c r="X23" s="18"/>
      <c r="Y23" s="19"/>
      <c r="Z23" s="2" t="str">
        <f>IF((IF(G23="",,SUM(W23:INDEX(W23:W51,MATCH(1,INDEX(--(G23:G51&lt;&gt;""),),)))))=0, "",IF(G23="",,SUM(W23:INDEX(W23:W51,MATCH(1,INDEX(--(G23:G51&lt;&gt;""),),)))))</f>
        <v/>
      </c>
      <c r="AA23" s="18" t="str">
        <f>IFERROR(IF(Tabla16[[#This Row],[Importe a
Pagar]]="","",(IF(Tabla16[[#This Row],[Importe a
Pagar]]=Tabla16[[#This Row],[Total
Depositado
US$]],0,Tabla16[[#This Row],[Importe a
Pagar]]-Tabla16[[#This Row],[Total
Depositado
US$]]))),"")</f>
        <v/>
      </c>
      <c r="AB23" s="4" t="str">
        <f>IF(Tabla16[[#This Row],[Saldo por
Depositar]]&lt;0.1, "CANCELADO", IF(Tabla16[[#This Row],[Saldo por
Depositar]]="","","NO CANCELADO"))</f>
        <v/>
      </c>
      <c r="AC23"/>
      <c r="AD23" s="4"/>
      <c r="AE23" s="4"/>
      <c r="AF23" s="4"/>
      <c r="AG23" s="4"/>
      <c r="AH23" s="4"/>
      <c r="AI23" s="4"/>
      <c r="AJ23" s="4"/>
      <c r="AM23" s="18"/>
    </row>
    <row r="24" spans="1:59" s="7" customFormat="1" x14ac:dyDescent="0.2">
      <c r="A24" s="26" t="s">
        <v>12</v>
      </c>
      <c r="B24" s="7" t="s">
        <v>116</v>
      </c>
      <c r="C24" s="26" t="s">
        <v>13</v>
      </c>
      <c r="D24" s="26" t="s">
        <v>118</v>
      </c>
      <c r="E24" s="26" t="s">
        <v>88</v>
      </c>
      <c r="F24" s="26" t="s">
        <v>88</v>
      </c>
      <c r="G24" s="26" t="s">
        <v>70</v>
      </c>
      <c r="H24" s="9" t="s">
        <v>71</v>
      </c>
      <c r="I24" s="7" t="s">
        <v>18</v>
      </c>
      <c r="J24" s="7" t="s">
        <v>15</v>
      </c>
      <c r="K24" s="27">
        <v>7080</v>
      </c>
      <c r="L24" s="26" t="s">
        <v>100</v>
      </c>
      <c r="M24" s="7">
        <v>0</v>
      </c>
      <c r="N24" s="7" t="s">
        <v>16</v>
      </c>
      <c r="O24" s="26" t="s">
        <v>88</v>
      </c>
      <c r="P24" s="7" t="s">
        <v>17</v>
      </c>
      <c r="Q24" s="26"/>
      <c r="R24" s="25"/>
      <c r="T24" s="28">
        <f>+Tabla16[[#This Row],[Importe
Factura]]-Tabla16[[#This Row],[Retencion
3% / 1.5%]]</f>
        <v>7080</v>
      </c>
      <c r="U24" s="25"/>
      <c r="V24" s="16"/>
      <c r="W24" s="16" t="str">
        <f>IFERROR(IF(Tabla16[[#This Row],[S/ ]]&lt;&gt;"",Tabla16[[#This Row],[S/ ]]/Tabla16[[#This Row],[T/C ]], ""),"")</f>
        <v/>
      </c>
      <c r="X24" s="18"/>
      <c r="Y24" s="19"/>
      <c r="Z24" s="2" t="str">
        <f>IF((IF(G24="",,SUM(W24:INDEX(W24:W52,MATCH(1,INDEX(--(G24:G52&lt;&gt;""),),)))))=0, "",IF(G24="",,SUM(W24:INDEX(W24:W52,MATCH(1,INDEX(--(G24:G52&lt;&gt;""),),)))))</f>
        <v/>
      </c>
      <c r="AA24" s="18" t="str">
        <f>IFERROR(IF(Tabla16[[#This Row],[Importe a
Pagar]]="","",(IF(Tabla16[[#This Row],[Importe a
Pagar]]=Tabla16[[#This Row],[Total
Depositado
US$]],0,Tabla16[[#This Row],[Importe a
Pagar]]-Tabla16[[#This Row],[Total
Depositado
US$]]))),"")</f>
        <v/>
      </c>
      <c r="AB24" s="4" t="str">
        <f>IF(Tabla16[[#This Row],[Saldo por
Depositar]]&lt;0.1, "CANCELADO", IF(Tabla16[[#This Row],[Saldo por
Depositar]]="","","NO CANCELADO"))</f>
        <v/>
      </c>
      <c r="AC24"/>
      <c r="AD24" s="4"/>
      <c r="AE24" s="4"/>
      <c r="AF24" s="4"/>
      <c r="AG24" s="4"/>
      <c r="AH24" s="4"/>
      <c r="AI24" s="4"/>
      <c r="AJ24" s="4"/>
      <c r="AM24" s="18"/>
    </row>
    <row r="25" spans="1:59" x14ac:dyDescent="0.2">
      <c r="A25" s="26" t="s">
        <v>12</v>
      </c>
      <c r="B25" s="7" t="s">
        <v>0</v>
      </c>
      <c r="C25" s="26" t="s">
        <v>13</v>
      </c>
      <c r="D25" s="26" t="s">
        <v>111</v>
      </c>
      <c r="E25" s="26" t="s">
        <v>102</v>
      </c>
      <c r="F25" s="26" t="s">
        <v>112</v>
      </c>
      <c r="G25" s="26" t="s">
        <v>113</v>
      </c>
      <c r="H25" s="9" t="s">
        <v>114</v>
      </c>
      <c r="I25" s="7" t="s">
        <v>14</v>
      </c>
      <c r="J25" s="7" t="s">
        <v>15</v>
      </c>
      <c r="K25" s="27">
        <v>8684.2099999999991</v>
      </c>
      <c r="L25" s="26" t="s">
        <v>115</v>
      </c>
      <c r="M25" s="7">
        <v>0</v>
      </c>
      <c r="N25" s="7" t="s">
        <v>16</v>
      </c>
      <c r="O25" s="26" t="s">
        <v>102</v>
      </c>
      <c r="P25" s="7" t="s">
        <v>17</v>
      </c>
      <c r="Q25" s="26"/>
      <c r="R25" s="25"/>
      <c r="S25" s="7"/>
      <c r="T25" s="28">
        <f>+Tabla16[[#This Row],[Importe
Factura]]-Tabla16[[#This Row],[Retencion
3% / 1.5%]]</f>
        <v>8684.2099999999991</v>
      </c>
      <c r="U25" s="25"/>
      <c r="V25" s="16"/>
      <c r="W25" s="16" t="str">
        <f>IFERROR(IF(Tabla16[[#This Row],[S/ ]]&lt;&gt;"",Tabla16[[#This Row],[S/ ]]/Tabla16[[#This Row],[T/C ]], ""),"")</f>
        <v/>
      </c>
      <c r="X25" s="18"/>
      <c r="Y25" s="19"/>
      <c r="Z25" s="2" t="str">
        <f>IF((IF(G25="",,SUM(W25:INDEX(W25:W53,MATCH(1,INDEX(--(G25:G53&lt;&gt;""),),)))))=0, "",IF(G25="",,SUM(W25:INDEX(W25:W53,MATCH(1,INDEX(--(G25:G53&lt;&gt;""),),)))))</f>
        <v/>
      </c>
      <c r="AA25" s="18" t="str">
        <f>IFERROR(IF(Tabla16[[#This Row],[Importe a
Pagar]]="","",(IF(Tabla16[[#This Row],[Importe a
Pagar]]=Tabla16[[#This Row],[Total
Depositado
US$]],0,Tabla16[[#This Row],[Importe a
Pagar]]-Tabla16[[#This Row],[Total
Depositado
US$]]))),"")</f>
        <v/>
      </c>
      <c r="AB25" s="4" t="str">
        <f>IF(Tabla16[[#This Row],[Saldo por
Depositar]]&lt;0.1, "CANCELADO", IF(Tabla16[[#This Row],[Saldo por
Depositar]]="","","NO CANCELADO"))</f>
        <v/>
      </c>
    </row>
    <row r="26" spans="1:59" x14ac:dyDescent="0.2">
      <c r="A26" s="26" t="s">
        <v>12</v>
      </c>
      <c r="B26" s="7" t="s">
        <v>116</v>
      </c>
      <c r="C26" s="26" t="s">
        <v>13</v>
      </c>
      <c r="D26" s="26" t="s">
        <v>119</v>
      </c>
      <c r="E26" s="26" t="s">
        <v>102</v>
      </c>
      <c r="F26" s="26" t="s">
        <v>102</v>
      </c>
      <c r="G26" s="26" t="s">
        <v>109</v>
      </c>
      <c r="H26" s="9" t="s">
        <v>110</v>
      </c>
      <c r="I26" s="7" t="s">
        <v>18</v>
      </c>
      <c r="J26" s="7" t="s">
        <v>15</v>
      </c>
      <c r="K26" s="27">
        <v>64430</v>
      </c>
      <c r="L26" s="26" t="s">
        <v>115</v>
      </c>
      <c r="M26" s="7">
        <v>0</v>
      </c>
      <c r="N26" s="7" t="s">
        <v>16</v>
      </c>
      <c r="O26" s="26" t="s">
        <v>102</v>
      </c>
      <c r="P26" s="7" t="s">
        <v>17</v>
      </c>
      <c r="Q26" s="26"/>
      <c r="R26" s="25"/>
      <c r="S26" s="7"/>
      <c r="T26" s="28">
        <f>+Tabla16[[#This Row],[Importe
Factura]]-Tabla16[[#This Row],[Retencion
3% / 1.5%]]</f>
        <v>64430</v>
      </c>
      <c r="U26" s="25"/>
      <c r="V26" s="16"/>
      <c r="W26" s="16" t="str">
        <f>IFERROR(IF(Tabla16[[#This Row],[S/ ]]&lt;&gt;"",Tabla16[[#This Row],[S/ ]]/Tabla16[[#This Row],[T/C ]], ""),"")</f>
        <v/>
      </c>
      <c r="X26" s="18"/>
      <c r="Y26" s="19"/>
      <c r="Z26" s="2" t="str">
        <f>IF((IF(G26="",,SUM(W26:INDEX(W26:W54,MATCH(1,INDEX(--(G26:G54&lt;&gt;""),),)))))=0, "",IF(G26="",,SUM(W26:INDEX(W26:W54,MATCH(1,INDEX(--(G26:G54&lt;&gt;""),),)))))</f>
        <v/>
      </c>
      <c r="AA26" s="18" t="str">
        <f>IFERROR(IF(Tabla16[[#This Row],[Importe a
Pagar]]="","",(IF(Tabla16[[#This Row],[Importe a
Pagar]]=Tabla16[[#This Row],[Total
Depositado
US$]],0,Tabla16[[#This Row],[Importe a
Pagar]]-Tabla16[[#This Row],[Total
Depositado
US$]]))),"")</f>
        <v/>
      </c>
      <c r="AB26" s="4" t="str">
        <f>IF(Tabla16[[#This Row],[Saldo por
Depositar]]&lt;0.1, "CANCELADO", IF(Tabla16[[#This Row],[Saldo por
Depositar]]="","","NO CANCELADO"))</f>
        <v/>
      </c>
    </row>
    <row r="27" spans="1:59" x14ac:dyDescent="0.2">
      <c r="A27" s="26" t="s">
        <v>12</v>
      </c>
      <c r="B27" s="7" t="s">
        <v>116</v>
      </c>
      <c r="C27" s="26" t="s">
        <v>13</v>
      </c>
      <c r="D27" s="26" t="s">
        <v>120</v>
      </c>
      <c r="E27" s="26" t="s">
        <v>102</v>
      </c>
      <c r="F27" s="26" t="s">
        <v>102</v>
      </c>
      <c r="G27" s="26" t="s">
        <v>109</v>
      </c>
      <c r="H27" s="9" t="s">
        <v>110</v>
      </c>
      <c r="I27" s="7" t="s">
        <v>18</v>
      </c>
      <c r="J27" s="7" t="s">
        <v>15</v>
      </c>
      <c r="K27" s="27">
        <v>44600</v>
      </c>
      <c r="L27" s="26" t="s">
        <v>115</v>
      </c>
      <c r="M27" s="7">
        <v>0</v>
      </c>
      <c r="N27" s="7" t="s">
        <v>16</v>
      </c>
      <c r="O27" s="26" t="s">
        <v>102</v>
      </c>
      <c r="P27" s="7" t="s">
        <v>17</v>
      </c>
      <c r="Q27" s="26"/>
      <c r="R27" s="25"/>
      <c r="S27" s="7"/>
      <c r="T27" s="28">
        <f>+Tabla16[[#This Row],[Importe
Factura]]-Tabla16[[#This Row],[Retencion
3% / 1.5%]]</f>
        <v>44600</v>
      </c>
      <c r="U27" s="25"/>
      <c r="V27" s="16"/>
      <c r="W27" s="16" t="str">
        <f>IFERROR(IF(Tabla16[[#This Row],[S/ ]]&lt;&gt;"",Tabla16[[#This Row],[S/ ]]/Tabla16[[#This Row],[T/C ]], ""),"")</f>
        <v/>
      </c>
      <c r="X27" s="18"/>
      <c r="Y27" s="19"/>
      <c r="Z27" s="2" t="str">
        <f>IF((IF(G27="",,SUM(W27:INDEX(W27:W55,MATCH(1,INDEX(--(G27:G55&lt;&gt;""),),)))))=0, "",IF(G27="",,SUM(W27:INDEX(W27:W55,MATCH(1,INDEX(--(G27:G55&lt;&gt;""),),)))))</f>
        <v/>
      </c>
      <c r="AA27" s="18" t="str">
        <f>IFERROR(IF(Tabla16[[#This Row],[Importe a
Pagar]]="","",(IF(Tabla16[[#This Row],[Importe a
Pagar]]=Tabla16[[#This Row],[Total
Depositado
US$]],0,Tabla16[[#This Row],[Importe a
Pagar]]-Tabla16[[#This Row],[Total
Depositado
US$]]))),"")</f>
        <v/>
      </c>
      <c r="AB27" s="4" t="str">
        <f>IF(Tabla16[[#This Row],[Saldo por
Depositar]]&lt;0.1, "CANCELADO", IF(Tabla16[[#This Row],[Saldo por
Depositar]]="","","NO CANCELADO"))</f>
        <v/>
      </c>
    </row>
    <row r="28" spans="1:59" x14ac:dyDescent="0.2">
      <c r="A28" s="26" t="s">
        <v>12</v>
      </c>
      <c r="B28" s="7" t="s">
        <v>116</v>
      </c>
      <c r="C28" s="26" t="s">
        <v>13</v>
      </c>
      <c r="D28" s="26" t="s">
        <v>121</v>
      </c>
      <c r="E28" s="26" t="s">
        <v>102</v>
      </c>
      <c r="F28" s="26" t="s">
        <v>102</v>
      </c>
      <c r="G28" s="26" t="s">
        <v>109</v>
      </c>
      <c r="H28" s="9" t="s">
        <v>110</v>
      </c>
      <c r="I28" s="7" t="s">
        <v>18</v>
      </c>
      <c r="J28" s="7" t="s">
        <v>15</v>
      </c>
      <c r="K28" s="27">
        <v>39180</v>
      </c>
      <c r="L28" s="26" t="s">
        <v>115</v>
      </c>
      <c r="M28" s="7">
        <v>0</v>
      </c>
      <c r="N28" s="7" t="s">
        <v>16</v>
      </c>
      <c r="O28" s="26" t="s">
        <v>102</v>
      </c>
      <c r="P28" s="7" t="s">
        <v>17</v>
      </c>
      <c r="Q28" s="7"/>
      <c r="R28" s="25"/>
      <c r="S28" s="7"/>
      <c r="T28" s="28">
        <f>+Tabla16[[#This Row],[Importe
Factura]]-Tabla16[[#This Row],[Retencion
3% / 1.5%]]</f>
        <v>39180</v>
      </c>
      <c r="U28" s="25"/>
      <c r="V28" s="16"/>
      <c r="W28" s="16" t="str">
        <f>IFERROR(IF(Tabla16[[#This Row],[S/ ]]&lt;&gt;"",Tabla16[[#This Row],[S/ ]]/Tabla16[[#This Row],[T/C ]], ""),"")</f>
        <v/>
      </c>
      <c r="X28" s="18"/>
      <c r="Y28" s="19"/>
      <c r="Z28" s="2" t="str">
        <f>IF((IF(G28="",,SUM(W28:INDEX(W28:W56,MATCH(1,INDEX(--(G28:G56&lt;&gt;""),),)))))=0, "",IF(G28="",,SUM(W28:INDEX(W28:W56,MATCH(1,INDEX(--(G28:G56&lt;&gt;""),),)))))</f>
        <v/>
      </c>
      <c r="AA28" s="18" t="str">
        <f>IFERROR(IF(Tabla16[[#This Row],[Importe a
Pagar]]="","",(IF(Tabla16[[#This Row],[Importe a
Pagar]]=Tabla16[[#This Row],[Total
Depositado
US$]],0,Tabla16[[#This Row],[Importe a
Pagar]]-Tabla16[[#This Row],[Total
Depositado
US$]]))),"")</f>
        <v/>
      </c>
      <c r="AB28" s="4" t="str">
        <f>IF(Tabla16[[#This Row],[Saldo por
Depositar]]&lt;0.1, "CANCELADO", IF(Tabla16[[#This Row],[Saldo por
Depositar]]="","","NO CANCELADO"))</f>
        <v/>
      </c>
    </row>
    <row r="29" spans="1:59" x14ac:dyDescent="0.2">
      <c r="A29" s="26" t="s">
        <v>12</v>
      </c>
      <c r="B29" s="7" t="s">
        <v>116</v>
      </c>
      <c r="C29" s="26" t="s">
        <v>13</v>
      </c>
      <c r="D29" s="26" t="s">
        <v>122</v>
      </c>
      <c r="E29" s="26" t="s">
        <v>102</v>
      </c>
      <c r="F29" s="26" t="s">
        <v>102</v>
      </c>
      <c r="G29" s="26" t="s">
        <v>109</v>
      </c>
      <c r="H29" s="9" t="s">
        <v>110</v>
      </c>
      <c r="I29" s="7" t="s">
        <v>18</v>
      </c>
      <c r="J29" s="7" t="s">
        <v>15</v>
      </c>
      <c r="K29" s="27">
        <v>34690</v>
      </c>
      <c r="L29" s="26" t="s">
        <v>115</v>
      </c>
      <c r="M29" s="7">
        <v>0</v>
      </c>
      <c r="N29" s="7" t="s">
        <v>16</v>
      </c>
      <c r="O29" s="26" t="s">
        <v>102</v>
      </c>
      <c r="P29" s="7" t="s">
        <v>17</v>
      </c>
      <c r="Q29" s="7"/>
      <c r="R29" s="25"/>
      <c r="S29" s="7"/>
      <c r="T29" s="28">
        <f>+Tabla16[[#This Row],[Importe
Factura]]-Tabla16[[#This Row],[Retencion
3% / 1.5%]]</f>
        <v>34690</v>
      </c>
      <c r="U29" s="25"/>
      <c r="V29" s="16"/>
      <c r="W29" s="16" t="str">
        <f>IFERROR(IF(Tabla16[[#This Row],[S/ ]]&lt;&gt;"",Tabla16[[#This Row],[S/ ]]/Tabla16[[#This Row],[T/C ]], ""),"")</f>
        <v/>
      </c>
      <c r="X29" s="18"/>
      <c r="Y29" s="19"/>
      <c r="Z29" s="2" t="str">
        <f>IF((IF(G29="",,SUM(W29:INDEX(W29:W57,MATCH(1,INDEX(--(G29:G57&lt;&gt;""),),)))))=0, "",IF(G29="",,SUM(W29:INDEX(W29:W57,MATCH(1,INDEX(--(G29:G57&lt;&gt;""),),)))))</f>
        <v/>
      </c>
      <c r="AA29" s="18" t="str">
        <f>IFERROR(IF(Tabla16[[#This Row],[Importe a
Pagar]]="","",(IF(Tabla16[[#This Row],[Importe a
Pagar]]=Tabla16[[#This Row],[Total
Depositado
US$]],0,Tabla16[[#This Row],[Importe a
Pagar]]-Tabla16[[#This Row],[Total
Depositado
US$]]))),"")</f>
        <v/>
      </c>
      <c r="AB29" s="4" t="str">
        <f>IF(Tabla16[[#This Row],[Saldo por
Depositar]]&lt;0.1, "CANCELADO", IF(Tabla16[[#This Row],[Saldo por
Depositar]]="","","NO CANCELADO"))</f>
        <v/>
      </c>
    </row>
    <row r="30" spans="1:59" x14ac:dyDescent="0.2">
      <c r="A30" s="26" t="s">
        <v>12</v>
      </c>
      <c r="B30" s="7" t="s">
        <v>116</v>
      </c>
      <c r="C30" s="26" t="s">
        <v>13</v>
      </c>
      <c r="D30" s="26" t="s">
        <v>123</v>
      </c>
      <c r="E30" s="26" t="s">
        <v>102</v>
      </c>
      <c r="F30" s="26" t="s">
        <v>102</v>
      </c>
      <c r="G30" s="26" t="s">
        <v>124</v>
      </c>
      <c r="H30" s="9" t="s">
        <v>125</v>
      </c>
      <c r="I30" s="7" t="s">
        <v>18</v>
      </c>
      <c r="J30" s="7" t="s">
        <v>15</v>
      </c>
      <c r="K30" s="27">
        <v>29780</v>
      </c>
      <c r="L30" s="26" t="s">
        <v>115</v>
      </c>
      <c r="M30" s="7">
        <v>0</v>
      </c>
      <c r="N30" s="7" t="s">
        <v>16</v>
      </c>
      <c r="O30" s="26" t="s">
        <v>102</v>
      </c>
      <c r="P30" s="7" t="s">
        <v>17</v>
      </c>
      <c r="Q30" s="7"/>
      <c r="R30" s="25"/>
      <c r="S30" s="7"/>
      <c r="T30" s="28">
        <f>+Tabla16[[#This Row],[Importe
Factura]]-Tabla16[[#This Row],[Retencion
3% / 1.5%]]</f>
        <v>29780</v>
      </c>
      <c r="U30" s="25"/>
      <c r="V30" s="16"/>
      <c r="W30" s="16" t="str">
        <f>IFERROR(IF(Tabla16[[#This Row],[S/ ]]&lt;&gt;"",Tabla16[[#This Row],[S/ ]]/Tabla16[[#This Row],[T/C ]], ""),"")</f>
        <v/>
      </c>
      <c r="X30" s="18"/>
      <c r="Y30" s="19"/>
      <c r="Z30" s="2" t="str">
        <f>IF((IF(G30="",,SUM(W30:INDEX(W30:W58,MATCH(1,INDEX(--(G30:G58&lt;&gt;""),),)))))=0, "",IF(G30="",,SUM(W30:INDEX(W30:W58,MATCH(1,INDEX(--(G30:G58&lt;&gt;""),),)))))</f>
        <v/>
      </c>
      <c r="AA30" s="18" t="str">
        <f>IFERROR(IF(Tabla16[[#This Row],[Importe a
Pagar]]="","",(IF(Tabla16[[#This Row],[Importe a
Pagar]]=Tabla16[[#This Row],[Total
Depositado
US$]],0,Tabla16[[#This Row],[Importe a
Pagar]]-Tabla16[[#This Row],[Total
Depositado
US$]]))),"")</f>
        <v/>
      </c>
      <c r="AB30" s="4" t="str">
        <f>IF(Tabla16[[#This Row],[Saldo por
Depositar]]&lt;0.1, "CANCELADO", IF(Tabla16[[#This Row],[Saldo por
Depositar]]="","","NO CANCELADO"))</f>
        <v/>
      </c>
    </row>
    <row r="31" spans="1:59" x14ac:dyDescent="0.2">
      <c r="A31" s="26" t="s">
        <v>12</v>
      </c>
      <c r="B31" s="7" t="s">
        <v>116</v>
      </c>
      <c r="C31" s="26" t="s">
        <v>13</v>
      </c>
      <c r="D31" s="26" t="s">
        <v>126</v>
      </c>
      <c r="E31" s="26" t="s">
        <v>102</v>
      </c>
      <c r="F31" s="26" t="s">
        <v>102</v>
      </c>
      <c r="G31" s="26" t="s">
        <v>124</v>
      </c>
      <c r="H31" s="9" t="s">
        <v>125</v>
      </c>
      <c r="I31" s="7" t="s">
        <v>18</v>
      </c>
      <c r="J31" s="7" t="s">
        <v>15</v>
      </c>
      <c r="K31" s="27">
        <v>24600</v>
      </c>
      <c r="L31" s="26" t="s">
        <v>115</v>
      </c>
      <c r="M31" s="7">
        <v>0</v>
      </c>
      <c r="N31" s="7" t="s">
        <v>16</v>
      </c>
      <c r="O31" s="26" t="s">
        <v>102</v>
      </c>
      <c r="P31" s="7" t="s">
        <v>17</v>
      </c>
      <c r="Q31" s="7"/>
      <c r="R31" s="25"/>
      <c r="S31" s="7"/>
      <c r="T31" s="28">
        <f>+Tabla16[[#This Row],[Importe
Factura]]-Tabla16[[#This Row],[Retencion
3% / 1.5%]]</f>
        <v>24600</v>
      </c>
      <c r="U31" s="25"/>
      <c r="V31" s="16"/>
      <c r="W31" s="16" t="str">
        <f>IFERROR(IF(Tabla16[[#This Row],[S/ ]]&lt;&gt;"",Tabla16[[#This Row],[S/ ]]/Tabla16[[#This Row],[T/C ]], ""),"")</f>
        <v/>
      </c>
      <c r="X31" s="18"/>
      <c r="Y31" s="19"/>
      <c r="Z31" s="2" t="str">
        <f>IF((IF(G31="",,SUM(W31:INDEX(W31:W59,MATCH(1,INDEX(--(G31:G59&lt;&gt;""),),)))))=0, "",IF(G31="",,SUM(W31:INDEX(W31:W59,MATCH(1,INDEX(--(G31:G59&lt;&gt;""),),)))))</f>
        <v/>
      </c>
      <c r="AA31" s="18" t="str">
        <f>IFERROR(IF(Tabla16[[#This Row],[Importe a
Pagar]]="","",(IF(Tabla16[[#This Row],[Importe a
Pagar]]=Tabla16[[#This Row],[Total
Depositado
US$]],0,Tabla16[[#This Row],[Importe a
Pagar]]-Tabla16[[#This Row],[Total
Depositado
US$]]))),"")</f>
        <v/>
      </c>
      <c r="AB31" s="4" t="str">
        <f>IF(Tabla16[[#This Row],[Saldo por
Depositar]]&lt;0.1, "CANCELADO", IF(Tabla16[[#This Row],[Saldo por
Depositar]]="","","NO CANCELADO"))</f>
        <v/>
      </c>
    </row>
    <row r="32" spans="1:59" s="7" customFormat="1" x14ac:dyDescent="0.2">
      <c r="A32" s="26" t="s">
        <v>12</v>
      </c>
      <c r="B32" s="7" t="s">
        <v>116</v>
      </c>
      <c r="C32" s="26" t="s">
        <v>13</v>
      </c>
      <c r="D32" s="26" t="s">
        <v>118</v>
      </c>
      <c r="E32" s="26" t="s">
        <v>88</v>
      </c>
      <c r="F32" s="26" t="s">
        <v>88</v>
      </c>
      <c r="G32" s="26" t="s">
        <v>70</v>
      </c>
      <c r="H32" s="9" t="s">
        <v>71</v>
      </c>
      <c r="I32" s="7" t="s">
        <v>18</v>
      </c>
      <c r="J32" s="7" t="s">
        <v>15</v>
      </c>
      <c r="K32" s="27">
        <v>7080</v>
      </c>
      <c r="L32" s="26" t="s">
        <v>100</v>
      </c>
      <c r="M32" s="7">
        <v>0</v>
      </c>
      <c r="N32" s="7" t="s">
        <v>16</v>
      </c>
      <c r="O32" s="26" t="s">
        <v>88</v>
      </c>
      <c r="P32" s="7" t="s">
        <v>17</v>
      </c>
      <c r="Q32" s="26"/>
      <c r="R32" s="25"/>
      <c r="T32" s="28">
        <f>+Tabla16[[#This Row],[Importe
Factura]]-Tabla16[[#This Row],[Retencion
3% / 1.5%]]</f>
        <v>7080</v>
      </c>
      <c r="U32" s="25"/>
      <c r="V32" s="16"/>
      <c r="W32" s="16" t="str">
        <f>IFERROR(IF(Tabla16[[#This Row],[S/ ]]&lt;&gt;"",Tabla16[[#This Row],[S/ ]]/Tabla16[[#This Row],[T/C ]], ""),"")</f>
        <v/>
      </c>
      <c r="X32" s="18"/>
      <c r="Y32" s="19"/>
      <c r="Z32" s="2" t="str">
        <f>IF((IF(G32="",,SUM(W32:INDEX(W32:W60,MATCH(1,INDEX(--(G32:G60&lt;&gt;""),),)))))=0, "",IF(G32="",,SUM(W32:INDEX(W32:W60,MATCH(1,INDEX(--(G32:G60&lt;&gt;""),),)))))</f>
        <v/>
      </c>
      <c r="AA32" s="18" t="str">
        <f>IFERROR(IF(Tabla16[[#This Row],[Importe a
Pagar]]="","",(IF(Tabla16[[#This Row],[Importe a
Pagar]]=Tabla16[[#This Row],[Total
Depositado
US$]],0,Tabla16[[#This Row],[Importe a
Pagar]]-Tabla16[[#This Row],[Total
Depositado
US$]]))),"")</f>
        <v/>
      </c>
      <c r="AB32" s="4" t="str">
        <f>IF(Tabla16[[#This Row],[Saldo por
Depositar]]&lt;0.1, "CANCELADO", IF(Tabla16[[#This Row],[Saldo por
Depositar]]="","","NO CANCELADO"))</f>
        <v/>
      </c>
      <c r="AC32"/>
      <c r="AF32" s="16" t="str">
        <f>IFERROR(IF(#REF!&lt;&gt;"",#REF!/#REF!,""),"")</f>
        <v/>
      </c>
      <c r="AK32" s="16" t="str">
        <f>IFERROR(IF(#REF!&lt;&gt;"",#REF!/#REF!,""),"")</f>
        <v/>
      </c>
      <c r="AP32" s="16" t="str">
        <f>IFERROR(IF(#REF!&lt;&gt;"",#REF!/#REF!,""),"")</f>
        <v/>
      </c>
      <c r="AQ32" s="19"/>
      <c r="AR32" s="19"/>
      <c r="AS32" s="16" t="e">
        <f>SUM(#REF!,#REF!,#REF!,#REF!,#REF!)</f>
        <v>#REF!</v>
      </c>
      <c r="AT32" s="7" t="e">
        <f>#REF!-#REF!</f>
        <v>#REF!</v>
      </c>
      <c r="AU32" s="29" t="e">
        <f>IF(#REF!&lt;0.1,"CANCELADO", "NO CANCELADO")</f>
        <v>#REF!</v>
      </c>
      <c r="AV32" s="4"/>
      <c r="AW32" s="4"/>
      <c r="AX32" s="4"/>
      <c r="AY32" s="4"/>
      <c r="AZ32" s="4"/>
      <c r="BA32" s="4"/>
      <c r="BB32" s="4"/>
      <c r="BC32" s="4"/>
      <c r="BD32" s="4"/>
      <c r="BG32" s="18"/>
    </row>
    <row r="33" spans="20:20" x14ac:dyDescent="0.2">
      <c r="T33" s="21"/>
    </row>
    <row r="34" spans="20:20" x14ac:dyDescent="0.2">
      <c r="T34" s="21"/>
    </row>
    <row r="35" spans="20:20" x14ac:dyDescent="0.2">
      <c r="T35" s="21"/>
    </row>
    <row r="36" spans="20:20" x14ac:dyDescent="0.2">
      <c r="T36" s="21"/>
    </row>
    <row r="37" spans="20:20" x14ac:dyDescent="0.2">
      <c r="T37" s="21"/>
    </row>
    <row r="38" spans="20:20" x14ac:dyDescent="0.2">
      <c r="T38" s="21"/>
    </row>
    <row r="39" spans="20:20" x14ac:dyDescent="0.2">
      <c r="T39" s="21"/>
    </row>
    <row r="40" spans="20:20" x14ac:dyDescent="0.2">
      <c r="T40" s="21"/>
    </row>
    <row r="41" spans="20:20" x14ac:dyDescent="0.2">
      <c r="T41" s="21"/>
    </row>
    <row r="42" spans="20:20" x14ac:dyDescent="0.2">
      <c r="T42" s="21"/>
    </row>
  </sheetData>
  <dataConsolidate/>
  <mergeCells count="4">
    <mergeCell ref="Q1:S2"/>
    <mergeCell ref="T1:T2"/>
    <mergeCell ref="U1:AB1"/>
    <mergeCell ref="Z2:AB2"/>
  </mergeCells>
  <conditionalFormatting sqref="AT5:XFD6 AT8:XFD8 AF1 AT14:XFD14 AT12:XFD12 AD14:AG14 AD12:AG12">
    <cfRule type="expression" dxfId="40" priority="9">
      <formula>LEFT(#REF!,4)="Baja"</formula>
    </cfRule>
  </conditionalFormatting>
  <conditionalFormatting sqref="AT9:XFD9 AT7:XFD7 AT13:XFD13 AD13:AG13">
    <cfRule type="expression" dxfId="39" priority="10">
      <formula>LEFT(#REF!,4)="Baja"</formula>
    </cfRule>
  </conditionalFormatting>
  <conditionalFormatting sqref="AA9">
    <cfRule type="expression" dxfId="38" priority="7">
      <formula>LEFT($N9,4)="Baja"</formula>
    </cfRule>
  </conditionalFormatting>
  <conditionalFormatting sqref="AT10:XFD11 AD10:AG11">
    <cfRule type="expression" dxfId="37" priority="11">
      <formula>LEFT($N5,4)="Baja"</formula>
    </cfRule>
  </conditionalFormatting>
  <conditionalFormatting sqref="AF2:AF3">
    <cfRule type="expression" dxfId="36" priority="5">
      <formula>LEFT(#REF!,4)="Baja"</formula>
    </cfRule>
  </conditionalFormatting>
  <conditionalFormatting sqref="AF4">
    <cfRule type="expression" dxfId="35" priority="6">
      <formula>LEFT(#REF!,4)="Baja"</formula>
    </cfRule>
  </conditionalFormatting>
  <conditionalFormatting sqref="AB4:AB32">
    <cfRule type="expression" dxfId="34" priority="4">
      <formula>LEFT($AB4,1)="C"</formula>
    </cfRule>
  </conditionalFormatting>
  <conditionalFormatting sqref="AA4:AB4 AT4:XFD4 AA5:AA8 AB5:AB32 A4:Y32">
    <cfRule type="expression" dxfId="33" priority="36">
      <formula>LEFT($N4,4)="Baja"</formula>
    </cfRule>
  </conditionalFormatting>
  <conditionalFormatting sqref="A4:AB32">
    <cfRule type="expression" dxfId="32" priority="35">
      <formula>LEFT($AB4,1)="C"</formula>
    </cfRule>
  </conditionalFormatting>
  <conditionalFormatting sqref="A32:S32 U32:Y32 AA32 AD32:AR32">
    <cfRule type="expression" dxfId="31" priority="45">
      <formula>LEFT($AU32,1)="C"</formula>
    </cfRule>
    <cfRule type="expression" dxfId="30" priority="46">
      <formula>LEFT($N32,4)="Baja"</formula>
    </cfRule>
  </conditionalFormatting>
  <pageMargins left="0.7" right="0.7" top="0.75" bottom="0.75" header="0.3" footer="0.3"/>
  <pageSetup paperSize="9" orientation="portrait" horizontalDpi="0" verticalDpi="0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2020 copia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Microsoft Office</cp:lastModifiedBy>
  <cp:lastPrinted>2019-04-25T16:49:51Z</cp:lastPrinted>
  <dcterms:created xsi:type="dcterms:W3CDTF">2018-09-07T16:30:11Z</dcterms:created>
  <dcterms:modified xsi:type="dcterms:W3CDTF">2020-01-10T21:11:14Z</dcterms:modified>
</cp:coreProperties>
</file>