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s Documentos\"/>
    </mc:Choice>
  </mc:AlternateContent>
  <xr:revisionPtr revIDLastSave="0" documentId="13_ncr:1_{D15659E1-4B21-4472-ADFC-5E8B6E993C20}" xr6:coauthVersionLast="47" xr6:coauthVersionMax="47" xr10:uidLastSave="{00000000-0000-0000-0000-000000000000}"/>
  <bookViews>
    <workbookView xWindow="-120" yWindow="-120" windowWidth="24240" windowHeight="13140" xr2:uid="{3A7AD58A-96E4-4075-97AE-EEB733C0C841}"/>
  </bookViews>
  <sheets>
    <sheet name="T_MaqEqu" sheetId="1" r:id="rId1"/>
    <sheet name="T_Recursos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C5" i="1"/>
  <c r="C6" i="1"/>
  <c r="O14" i="2"/>
  <c r="N14" i="2"/>
  <c r="K14" i="2"/>
  <c r="J14" i="2"/>
  <c r="I14" i="2"/>
  <c r="H14" i="2"/>
  <c r="F14" i="2"/>
  <c r="G14" i="2" s="1"/>
  <c r="E14" i="2"/>
  <c r="O13" i="2"/>
  <c r="N13" i="2"/>
  <c r="K13" i="2"/>
  <c r="J13" i="2"/>
  <c r="I13" i="2"/>
  <c r="H13" i="2"/>
  <c r="F13" i="2"/>
  <c r="G13" i="2" s="1"/>
  <c r="E13" i="2"/>
  <c r="O12" i="2"/>
  <c r="N12" i="2"/>
  <c r="K12" i="2"/>
  <c r="J12" i="2"/>
  <c r="I12" i="2"/>
  <c r="H12" i="2"/>
  <c r="F12" i="2"/>
  <c r="G12" i="2" s="1"/>
  <c r="E12" i="2"/>
  <c r="O11" i="2"/>
  <c r="N11" i="2"/>
  <c r="K11" i="2"/>
  <c r="J11" i="2"/>
  <c r="I11" i="2"/>
  <c r="H11" i="2"/>
  <c r="F11" i="2"/>
  <c r="G11" i="2" s="1"/>
  <c r="E11" i="2"/>
  <c r="O10" i="2"/>
  <c r="K10" i="2"/>
  <c r="J10" i="2"/>
  <c r="I10" i="2"/>
  <c r="H10" i="2"/>
  <c r="F10" i="2"/>
  <c r="G10" i="2" s="1"/>
  <c r="E10" i="2"/>
  <c r="O9" i="2"/>
  <c r="N9" i="2"/>
  <c r="K9" i="2"/>
  <c r="J9" i="2"/>
  <c r="I9" i="2"/>
  <c r="H9" i="2"/>
  <c r="F9" i="2"/>
  <c r="G9" i="2" s="1"/>
  <c r="E9" i="2"/>
  <c r="O8" i="2"/>
  <c r="N8" i="2"/>
  <c r="K8" i="2"/>
  <c r="J8" i="2"/>
  <c r="I8" i="2"/>
  <c r="H8" i="2"/>
  <c r="F8" i="2"/>
  <c r="G8" i="2" s="1"/>
  <c r="E8" i="2"/>
  <c r="O7" i="2"/>
  <c r="N7" i="2"/>
  <c r="K7" i="2"/>
  <c r="J7" i="2"/>
  <c r="I7" i="2"/>
  <c r="H7" i="2"/>
  <c r="F7" i="2"/>
  <c r="G7" i="2" s="1"/>
  <c r="E7" i="2"/>
  <c r="O6" i="2"/>
  <c r="N6" i="2"/>
  <c r="K6" i="2"/>
  <c r="J6" i="2"/>
  <c r="I6" i="2"/>
  <c r="H6" i="2"/>
  <c r="F6" i="2"/>
  <c r="G6" i="2" s="1"/>
  <c r="E6" i="2"/>
  <c r="N5" i="2"/>
  <c r="K5" i="2"/>
  <c r="J5" i="2"/>
  <c r="L5" i="2" s="1"/>
  <c r="I5" i="2"/>
  <c r="H5" i="2"/>
  <c r="F5" i="2"/>
  <c r="G5" i="2" s="1"/>
  <c r="E5" i="2"/>
  <c r="D1" i="1"/>
  <c r="D2" i="1" s="1"/>
  <c r="E1" i="1" s="1"/>
  <c r="E2" i="1" s="1"/>
  <c r="F1" i="1" s="1"/>
  <c r="F2" i="1" s="1"/>
  <c r="G1" i="1" s="1"/>
  <c r="G2" i="1" s="1"/>
  <c r="L7" i="2" l="1"/>
  <c r="L8" i="2"/>
  <c r="L12" i="2"/>
  <c r="L13" i="2"/>
  <c r="L9" i="2"/>
  <c r="L14" i="2"/>
  <c r="L6" i="2"/>
  <c r="L10" i="2"/>
  <c r="L11" i="2"/>
</calcChain>
</file>

<file path=xl/sharedStrings.xml><?xml version="1.0" encoding="utf-8"?>
<sst xmlns="http://schemas.openxmlformats.org/spreadsheetml/2006/main" count="54" uniqueCount="37">
  <si>
    <t>TIPO</t>
  </si>
  <si>
    <t>abr-21</t>
  </si>
  <si>
    <t>may-21</t>
  </si>
  <si>
    <t>jun-21</t>
  </si>
  <si>
    <t>jul-21</t>
  </si>
  <si>
    <t>ago-21</t>
  </si>
  <si>
    <t>sep-21</t>
  </si>
  <si>
    <t>11. Recurso ADMIN</t>
  </si>
  <si>
    <t>12. Recurso OPERATIVO</t>
  </si>
  <si>
    <t>#</t>
  </si>
  <si>
    <t>CÉDULA</t>
  </si>
  <si>
    <t>NOMBRE</t>
  </si>
  <si>
    <t xml:space="preserve">CARGO </t>
  </si>
  <si>
    <t>CONVENCIÓN</t>
  </si>
  <si>
    <t>SALARIO</t>
  </si>
  <si>
    <t>BONO</t>
  </si>
  <si>
    <t>VALOR DÍA</t>
  </si>
  <si>
    <t>ALQUILER DE PC</t>
  </si>
  <si>
    <t>TOTAL SALARIO DIA</t>
  </si>
  <si>
    <t>CIUDAD DE RESIDENCIA</t>
  </si>
  <si>
    <t>FECHA CONTRATO</t>
  </si>
  <si>
    <t xml:space="preserve">FECHA RETIRO </t>
  </si>
  <si>
    <t>ODS</t>
  </si>
  <si>
    <t>FULANO 1</t>
  </si>
  <si>
    <t>FULANO 2</t>
  </si>
  <si>
    <t>FULANO 3</t>
  </si>
  <si>
    <t>FULANO 4</t>
  </si>
  <si>
    <t>FULANO 5</t>
  </si>
  <si>
    <t>FULANO 6</t>
  </si>
  <si>
    <t>FULANO 7</t>
  </si>
  <si>
    <t>FULANO 8</t>
  </si>
  <si>
    <t>FULANO 9</t>
  </si>
  <si>
    <t>FULANO 10</t>
  </si>
  <si>
    <t>CIUDAD 1</t>
  </si>
  <si>
    <t>CIUDAD 2</t>
  </si>
  <si>
    <t>CIUDAD 3</t>
  </si>
  <si>
    <t>ODS-033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</si>
</sst>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\ 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9"/>
      <color theme="0" tint="-4.9989318521683403E-2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center"/>
    </xf>
    <xf numFmtId="42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justify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42" fontId="5" fillId="0" borderId="5" xfId="0" applyNumberFormat="1" applyFont="1" applyBorder="1" applyAlignment="1">
      <alignment horizontal="justify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justify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42" fontId="5" fillId="0" borderId="8" xfId="0" applyNumberFormat="1" applyFont="1" applyBorder="1" applyAlignment="1">
      <alignment horizontal="justify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8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27">
    <dxf>
      <numFmt numFmtId="32" formatCode="_-&quot;$&quot;* #,##0_-;\-&quot;$&quot;* #,##0_-;_-&quot;$&quot;* &quot;-&quot;_-;_-@_-"/>
    </dxf>
    <dxf>
      <numFmt numFmtId="32" formatCode="_-&quot;$&quot;* #,##0_-;\-&quot;$&quot;* #,##0_-;_-&quot;$&quot;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19" formatCode="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19" formatCode="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164" formatCode="&quot;$&quot;\ #,##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2" formatCode="_-&quot;$&quot;* #,##0_-;\-&quot;$&quot;* #,##0_-;_-&quot;$&quot;* &quot;-&quot;_-;_-@_-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2" formatCode="_-&quot;$&quot;* #,##0_-;\-&quot;$&quot;* #,##0_-;_-&quot;$&quot;* &quot;-&quot;_-;_-@_-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2" formatCode="_-&quot;$&quot;* #,##0_-;\-&quot;$&quot;* #,##0_-;_-&quot;$&quot;* &quot;-&quot;_-;_-@_-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2" formatCode="_-&quot;$&quot;* #,##0_-;\-&quot;$&quot;* #,##0_-;_-&quot;$&quot;* &quot;-&quot;_-;_-@_-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4.9989318521683403E-2"/>
        <name val="Century Gothic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2" formatCode="_-&quot;$&quot;* #,##0_-;\-&quot;$&quot;* #,##0_-;_-&quot;$&quot;* &quot;-&quot;_-;_-@_-"/>
    </dxf>
    <dxf>
      <numFmt numFmtId="32" formatCode="_-&quot;$&quot;* #,##0_-;\-&quot;$&quot;* #,##0_-;_-&quot;$&quot;* &quot;-&quot;_-;_-@_-"/>
    </dxf>
    <dxf>
      <numFmt numFmtId="32" formatCode="_-&quot;$&quot;* #,##0_-;\-&quot;$&quot;* #,##0_-;_-&quot;$&quot;* &quot;-&quot;_-;_-@_-"/>
    </dxf>
    <dxf>
      <numFmt numFmtId="32" formatCode="_-&quot;$&quot;* #,##0_-;\-&quot;$&quot;* #,##0_-;_-&quot;$&quot;* &quot;-&quot;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2" formatCode="mmm\-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-%20Contratos/03%20-%20RHEMA/ODS%2014%20-%20CASABE/08.%20Afectaciones/Cuadro%20Afectaciones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entación"/>
      <sheetName val="DatosBase"/>
      <sheetName val="BDRecursos (raw)"/>
      <sheetName val="T_Recursos"/>
      <sheetName val="BDProvisionamiento"/>
      <sheetName val="T_MaqEqu"/>
    </sheetNames>
    <sheetDataSet>
      <sheetData sheetId="0"/>
      <sheetData sheetId="1"/>
      <sheetData sheetId="2">
        <row r="3">
          <cell r="B3">
            <v>1057</v>
          </cell>
          <cell r="C3">
            <v>91509751</v>
          </cell>
          <cell r="D3" t="str">
            <v>OSCAR FABIAN GOMEZ MANTILLA</v>
          </cell>
          <cell r="E3" t="str">
            <v>INGENIERO RESIDENTE CIVIL</v>
          </cell>
          <cell r="F3" t="str">
            <v>30% DE LA OBRA CIVIL PREFABRICACIÓN, ARMADO Y MONTAJE DE TANQUES DE ALMACENAMIENTO DE AGUA DE CAPTACIÓN TK 31201 A/B, PARA EL PROYECTO EOR CASABE MÓDULO 1”.</v>
          </cell>
          <cell r="G3" t="str">
            <v>ADMON</v>
          </cell>
          <cell r="H3">
            <v>5500000</v>
          </cell>
          <cell r="I3">
            <v>1500000</v>
          </cell>
          <cell r="J3">
            <v>183333.33</v>
          </cell>
          <cell r="K3">
            <v>140000</v>
          </cell>
          <cell r="L3" t="str">
            <v>Calle 200 No. 12 - 152 Casa 93 - C.R. Valmonti</v>
          </cell>
          <cell r="M3" t="str">
            <v>FLORIDABLANCA</v>
          </cell>
          <cell r="N3">
            <v>0</v>
          </cell>
          <cell r="O3" t="str">
            <v>N/A</v>
          </cell>
          <cell r="P3">
            <v>6.96</v>
          </cell>
          <cell r="Q3">
            <v>3115158909</v>
          </cell>
          <cell r="R3" t="str">
            <v>27-Mar-1981
Bucaramanga (S/der)</v>
          </cell>
          <cell r="S3" t="str">
            <v>S/der)</v>
          </cell>
          <cell r="T3" t="str">
            <v>23/06/2000
Bucaramanga (S/der)</v>
          </cell>
          <cell r="U3" t="str">
            <v>Bucaramanga (Santander)</v>
          </cell>
          <cell r="V3">
            <v>44307</v>
          </cell>
          <cell r="W3" t="str">
            <v>NO</v>
          </cell>
          <cell r="X3">
            <v>0</v>
          </cell>
          <cell r="AA3" t="str">
            <v>oscar.gomez@rhemaint.com</v>
          </cell>
          <cell r="AB3" t="str">
            <v>SURA</v>
          </cell>
          <cell r="AC3" t="str">
            <v>NUEVA EPS</v>
          </cell>
          <cell r="AD3" t="str">
            <v xml:space="preserve">PROTECCION </v>
          </cell>
          <cell r="AE3" t="str">
            <v xml:space="preserve">COMFENALCO ANTIOQUIA
</v>
          </cell>
          <cell r="AF3" t="str">
            <v>PROTECCION</v>
          </cell>
          <cell r="AG3" t="str">
            <v>O (-)</v>
          </cell>
          <cell r="AK3" t="str">
            <v>JOHANNA GOMEZ</v>
          </cell>
          <cell r="AL3" t="str">
            <v>HERMANO (A)</v>
          </cell>
          <cell r="AM3">
            <v>3174332842</v>
          </cell>
          <cell r="AN3" t="str">
            <v>ODS014</v>
          </cell>
          <cell r="AO3" t="str">
            <v>ANA MARIA</v>
          </cell>
          <cell r="AP3" t="str">
            <v>M</v>
          </cell>
          <cell r="AQ3">
            <v>32</v>
          </cell>
          <cell r="AR3">
            <v>40</v>
          </cell>
          <cell r="AS3" t="str">
            <v>SI</v>
          </cell>
          <cell r="AT3">
            <v>0</v>
          </cell>
        </row>
        <row r="4">
          <cell r="B4">
            <v>1076</v>
          </cell>
          <cell r="C4">
            <v>91436014</v>
          </cell>
          <cell r="D4" t="str">
            <v>MARIO RODRIGUEZ</v>
          </cell>
          <cell r="E4" t="str">
            <v>OBRERO</v>
          </cell>
          <cell r="F4" t="str">
            <v>70% DE LAS OBRAS CIVILES REFABRICACIÓN, ARMADO Y MONTAJE DE TANQUES DE ALMACENAMIENTO DE AGUA DE CAPTACIÓN TK 31201 A/B, PARA EL PROYECTO EOR CASABE MÓDULO 1”.</v>
          </cell>
          <cell r="G4" t="str">
            <v>A2</v>
          </cell>
          <cell r="H4">
            <v>2270040</v>
          </cell>
          <cell r="I4">
            <v>0</v>
          </cell>
          <cell r="J4">
            <v>75668</v>
          </cell>
          <cell r="K4">
            <v>0</v>
          </cell>
          <cell r="L4" t="str">
            <v>VRD X-10</v>
          </cell>
          <cell r="M4" t="str">
            <v xml:space="preserve">YONDO </v>
          </cell>
          <cell r="N4">
            <v>0</v>
          </cell>
          <cell r="O4" t="str">
            <v>N/A</v>
          </cell>
          <cell r="P4">
            <v>6.96</v>
          </cell>
          <cell r="Q4">
            <v>3112087229</v>
          </cell>
          <cell r="R4" t="str">
            <v>09-06-1970
Barrancabermeja ( S/der)</v>
          </cell>
          <cell r="S4" t="str">
            <v>Barrancabermeja</v>
          </cell>
          <cell r="T4" t="str">
            <v>14-12-1988
Barrancabermeja</v>
          </cell>
          <cell r="U4" t="str">
            <v>Barrancabermeja (Santander)</v>
          </cell>
          <cell r="V4">
            <v>44336</v>
          </cell>
          <cell r="W4" t="str">
            <v>NO</v>
          </cell>
          <cell r="X4">
            <v>44336</v>
          </cell>
          <cell r="Y4">
            <v>0</v>
          </cell>
          <cell r="Z4">
            <v>0</v>
          </cell>
          <cell r="AA4" t="str">
            <v>roriemario2019@gmail.com</v>
          </cell>
          <cell r="AB4" t="str">
            <v>SURA</v>
          </cell>
          <cell r="AC4" t="str">
            <v>COOMEVA</v>
          </cell>
          <cell r="AD4" t="str">
            <v>PORVENIR</v>
          </cell>
          <cell r="AE4" t="str">
            <v xml:space="preserve">COMFENALCO ANTIOAQUIA
</v>
          </cell>
          <cell r="AG4" t="str">
            <v>A (+)</v>
          </cell>
          <cell r="AH4" t="str">
            <v>5</v>
          </cell>
          <cell r="AI4" t="str">
            <v>3</v>
          </cell>
          <cell r="AJ4" t="str">
            <v>NO</v>
          </cell>
          <cell r="AK4" t="str">
            <v>RAUL RODRIGUEZ</v>
          </cell>
          <cell r="AL4" t="str">
            <v>HERMANO (A)</v>
          </cell>
          <cell r="AM4">
            <v>3188566454</v>
          </cell>
          <cell r="AN4" t="str">
            <v>ODS014</v>
          </cell>
          <cell r="AO4" t="str">
            <v>ANA MARIA</v>
          </cell>
          <cell r="AP4" t="str">
            <v>M</v>
          </cell>
          <cell r="AQ4">
            <v>28</v>
          </cell>
          <cell r="AR4">
            <v>39</v>
          </cell>
          <cell r="AS4" t="str">
            <v>SI</v>
          </cell>
          <cell r="AT4">
            <v>0</v>
          </cell>
        </row>
        <row r="5">
          <cell r="B5">
            <v>1077</v>
          </cell>
          <cell r="C5">
            <v>13851936</v>
          </cell>
          <cell r="D5" t="str">
            <v>FRANCISCOJAVIER HENAO MORALES</v>
          </cell>
          <cell r="E5" t="str">
            <v>OBRERO</v>
          </cell>
          <cell r="F5" t="str">
            <v>73% DE LAS OBRAS CIVILES REFABRICACIÓN, ARMADO Y MONTAJE DE TANQUES DE ALMACENAMIENTO DE AGUA DE CAPTACIÓN TK 31201 A/B, PARA EL PROYECTO EOR CASABE MÓDULO 1”.</v>
          </cell>
          <cell r="G5" t="str">
            <v>A2</v>
          </cell>
          <cell r="H5">
            <v>2270040</v>
          </cell>
          <cell r="I5">
            <v>0</v>
          </cell>
          <cell r="J5">
            <v>75668</v>
          </cell>
          <cell r="K5">
            <v>0</v>
          </cell>
          <cell r="L5" t="str">
            <v>VRD X-10</v>
          </cell>
          <cell r="M5" t="str">
            <v xml:space="preserve">YONDO </v>
          </cell>
          <cell r="N5">
            <v>0</v>
          </cell>
          <cell r="O5" t="str">
            <v>N/A</v>
          </cell>
          <cell r="P5">
            <v>6.96</v>
          </cell>
          <cell r="Q5">
            <v>3143338825</v>
          </cell>
          <cell r="R5" t="str">
            <v>27-05-1980
Puerto Berrio ( Antq)</v>
          </cell>
          <cell r="S5" t="str">
            <v>Puerto Berrio</v>
          </cell>
          <cell r="T5" t="str">
            <v>26-08-1998
Barrancabermeja</v>
          </cell>
          <cell r="U5" t="str">
            <v>Barrancabermeja (Santander)</v>
          </cell>
          <cell r="V5">
            <v>44368</v>
          </cell>
          <cell r="W5" t="str">
            <v>NO</v>
          </cell>
          <cell r="X5">
            <v>44368</v>
          </cell>
          <cell r="Y5">
            <v>0</v>
          </cell>
          <cell r="Z5">
            <v>0</v>
          </cell>
          <cell r="AA5" t="str">
            <v>francisco0580@gmail.com</v>
          </cell>
          <cell r="AB5" t="str">
            <v>SURA</v>
          </cell>
          <cell r="AC5" t="str">
            <v>NUEVA EPS</v>
          </cell>
          <cell r="AD5" t="str">
            <v>PORVENIR</v>
          </cell>
          <cell r="AE5" t="str">
            <v xml:space="preserve">COMFENALCO ANTIOAQUIA
</v>
          </cell>
          <cell r="AG5" t="str">
            <v>O (+)</v>
          </cell>
          <cell r="AH5" t="str">
            <v>3</v>
          </cell>
          <cell r="AI5" t="str">
            <v>3</v>
          </cell>
          <cell r="AJ5" t="str">
            <v>NO</v>
          </cell>
          <cell r="AK5" t="str">
            <v>BLANCA VASQUEZ</v>
          </cell>
          <cell r="AL5" t="str">
            <v>PADRE (S)</v>
          </cell>
          <cell r="AM5">
            <v>3143979191</v>
          </cell>
          <cell r="AN5" t="str">
            <v>ODS014</v>
          </cell>
          <cell r="AO5" t="str">
            <v>ANA MARIA</v>
          </cell>
          <cell r="AP5" t="str">
            <v>XL</v>
          </cell>
          <cell r="AQ5">
            <v>36</v>
          </cell>
          <cell r="AR5">
            <v>44</v>
          </cell>
          <cell r="AS5" t="str">
            <v>SI</v>
          </cell>
          <cell r="AT5">
            <v>0</v>
          </cell>
        </row>
        <row r="6">
          <cell r="B6">
            <v>1081</v>
          </cell>
          <cell r="C6">
            <v>75085715</v>
          </cell>
          <cell r="D6" t="str">
            <v>CARLOS ALBERTO OCAMPO QUINTERO</v>
          </cell>
          <cell r="E6" t="str">
            <v>CONDUCTOR</v>
          </cell>
          <cell r="F6" t="str">
            <v>El 30% DEL RECUBRIMIENTO DE JUNTAS DE LAS LÍNEAS SCI 8" DE  LA ODS013 - “CONSTRUCCIÓN DE LA LÍNEA DE SCI DE 8” CON  SCI DE REFINERÍA DE BARRANCABERMEJA, Y CONSTRUCCIÓN DE LA LÍNEA DE DESPACHO DE CRUDO 8” PARA LA PLANTA DESHIDRATADORA GALÁN.” Suscrito con Ecopetrol S.A.</v>
          </cell>
          <cell r="G6" t="str">
            <v>C6</v>
          </cell>
          <cell r="H6">
            <v>2799270</v>
          </cell>
          <cell r="I6">
            <v>0</v>
          </cell>
          <cell r="J6">
            <v>93309</v>
          </cell>
          <cell r="K6">
            <v>0</v>
          </cell>
          <cell r="L6" t="str">
            <v>TRANSV. 43 VILLA DEL CORAL CASA  41</v>
          </cell>
          <cell r="M6" t="str">
            <v>BARRANCABERMEJA</v>
          </cell>
          <cell r="N6">
            <v>0</v>
          </cell>
          <cell r="O6" t="str">
            <v>N/A</v>
          </cell>
          <cell r="P6">
            <v>6.96</v>
          </cell>
          <cell r="Q6">
            <v>3115237575</v>
          </cell>
          <cell r="R6" t="str">
            <v>30-Mar-1975
Salamina</v>
          </cell>
          <cell r="S6" t="str">
            <v>Caldas</v>
          </cell>
          <cell r="T6" t="str">
            <v>19-Feb-1996
Manizalez</v>
          </cell>
          <cell r="U6" t="str">
            <v xml:space="preserve">Manizalez </v>
          </cell>
          <cell r="V6">
            <v>44336</v>
          </cell>
          <cell r="W6" t="str">
            <v>SI, PASA DE LA ODS 004 A LA ODS 012, SI PASA DE LA ODS 012 A LA ODS 014</v>
          </cell>
          <cell r="X6">
            <v>43675</v>
          </cell>
          <cell r="Y6">
            <v>0</v>
          </cell>
          <cell r="Z6">
            <v>0</v>
          </cell>
          <cell r="AA6" t="str">
            <v>ocampcarlos3030@gmail.com</v>
          </cell>
          <cell r="AB6" t="str">
            <v>SURA</v>
          </cell>
          <cell r="AC6" t="str">
            <v>NUEVA EPS</v>
          </cell>
          <cell r="AD6" t="str">
            <v>PORVENIR</v>
          </cell>
          <cell r="AE6" t="str">
            <v xml:space="preserve">COMFENALCO ANTIOQUIA
</v>
          </cell>
          <cell r="AG6" t="str">
            <v>O (+)</v>
          </cell>
          <cell r="AH6">
            <v>4</v>
          </cell>
          <cell r="AI6">
            <v>2</v>
          </cell>
          <cell r="AJ6" t="str">
            <v>NO</v>
          </cell>
          <cell r="AK6" t="str">
            <v>ADRIANA MARIA CALDERON HENAO</v>
          </cell>
          <cell r="AL6" t="str">
            <v>CONYUGE</v>
          </cell>
          <cell r="AM6">
            <v>3113278885</v>
          </cell>
          <cell r="AN6" t="str">
            <v>ODS014</v>
          </cell>
          <cell r="AO6" t="str">
            <v>ANA MARIA</v>
          </cell>
          <cell r="AP6" t="str">
            <v>L</v>
          </cell>
          <cell r="AQ6">
            <v>32</v>
          </cell>
          <cell r="AR6">
            <v>39</v>
          </cell>
          <cell r="AS6" t="str">
            <v>SI</v>
          </cell>
          <cell r="AT6" t="str">
            <v>0</v>
          </cell>
        </row>
        <row r="7">
          <cell r="B7">
            <v>1114</v>
          </cell>
          <cell r="C7">
            <v>1096194775</v>
          </cell>
          <cell r="D7" t="str">
            <v>JOHANNES SEVASTIAN MARTINEZ CORREA</v>
          </cell>
          <cell r="E7" t="str">
            <v>TOPÓGRAFO</v>
          </cell>
          <cell r="F7" t="str">
            <v>30% DE LA OBRA CIVIL PREFABRICACIÓN, ARMADO Y MONTAJE DE TANQUES DE ALMACENAMIENTO DE AGUA DE CAPTACIÓN TK 31201 A/B, PARA EL PROYECTO EOR CASABE MÓDULO 1”.</v>
          </cell>
          <cell r="G7" t="str">
            <v>ADMON</v>
          </cell>
          <cell r="H7">
            <v>3789360</v>
          </cell>
          <cell r="I7">
            <v>0</v>
          </cell>
          <cell r="J7">
            <v>126312</v>
          </cell>
          <cell r="K7">
            <v>140000</v>
          </cell>
          <cell r="L7" t="str">
            <v>CL 47 CA 38 BRR ARENAL</v>
          </cell>
          <cell r="M7" t="str">
            <v>BARRANCABERMEJA</v>
          </cell>
          <cell r="N7">
            <v>0</v>
          </cell>
          <cell r="O7" t="str">
            <v>N/A</v>
          </cell>
          <cell r="P7">
            <v>6.96</v>
          </cell>
          <cell r="Q7">
            <v>3107595776</v>
          </cell>
          <cell r="R7" t="str">
            <v>01-Sep-1987
Santa Marta (Magdalena)</v>
          </cell>
          <cell r="S7" t="str">
            <v>Santa Marta (Magdalena)</v>
          </cell>
          <cell r="T7" t="str">
            <v>04-Jul-2006
Barrancabermeja</v>
          </cell>
          <cell r="U7" t="str">
            <v>Barrancabermeja (Santander)</v>
          </cell>
          <cell r="V7">
            <v>44362</v>
          </cell>
          <cell r="W7" t="str">
            <v>NO</v>
          </cell>
          <cell r="X7">
            <v>44362</v>
          </cell>
          <cell r="Y7">
            <v>0</v>
          </cell>
          <cell r="Z7">
            <v>0</v>
          </cell>
          <cell r="AA7" t="str">
            <v>johan_leider@hotmail.colm</v>
          </cell>
          <cell r="AB7" t="str">
            <v>SURA</v>
          </cell>
          <cell r="AC7" t="str">
            <v>COOMEVA</v>
          </cell>
          <cell r="AD7" t="str">
            <v>PORVENIR</v>
          </cell>
          <cell r="AE7" t="str">
            <v xml:space="preserve">COMFENALCO ANTIOQUIA
</v>
          </cell>
          <cell r="AF7" t="str">
            <v>PORVENIR</v>
          </cell>
          <cell r="AG7" t="str">
            <v>B (+)</v>
          </cell>
          <cell r="AH7" t="str">
            <v>5</v>
          </cell>
          <cell r="AI7" t="str">
            <v>3</v>
          </cell>
          <cell r="AJ7" t="str">
            <v>NO</v>
          </cell>
          <cell r="AK7" t="str">
            <v>JENNY GONZALEZ</v>
          </cell>
          <cell r="AL7" t="str">
            <v>CONYUGE</v>
          </cell>
          <cell r="AM7">
            <v>3107595776</v>
          </cell>
          <cell r="AN7" t="str">
            <v>ODS014</v>
          </cell>
          <cell r="AO7" t="str">
            <v>ANA MARIA</v>
          </cell>
          <cell r="AP7" t="str">
            <v>S</v>
          </cell>
          <cell r="AQ7">
            <v>32</v>
          </cell>
          <cell r="AR7">
            <v>41</v>
          </cell>
          <cell r="AS7" t="str">
            <v>SI</v>
          </cell>
          <cell r="AT7">
            <v>0</v>
          </cell>
        </row>
        <row r="8">
          <cell r="B8">
            <v>1115</v>
          </cell>
          <cell r="C8">
            <v>15451907</v>
          </cell>
          <cell r="D8" t="str">
            <v>OLMER ECHAVARRIA</v>
          </cell>
          <cell r="E8" t="str">
            <v>CADENERO</v>
          </cell>
          <cell r="F8" t="str">
            <v>30% DE LA OBRA CIVIL PREFABRICACIÓN, ARMADO Y MONTAJE DE TANQUES DE ALMACENAMIENTO DE AGUA DE CAPTACIÓN TK 31201 A/B, PARA EL PROYECTO EOR CASABE MÓDULO 1”.</v>
          </cell>
          <cell r="G8" t="str">
            <v>B4</v>
          </cell>
          <cell r="H8">
            <v>2538780</v>
          </cell>
          <cell r="I8">
            <v>0</v>
          </cell>
          <cell r="J8">
            <v>84626</v>
          </cell>
          <cell r="K8">
            <v>0</v>
          </cell>
          <cell r="L8" t="str">
            <v>VRD X-10</v>
          </cell>
          <cell r="M8" t="str">
            <v xml:space="preserve">YONDO </v>
          </cell>
          <cell r="N8">
            <v>0</v>
          </cell>
          <cell r="O8" t="str">
            <v>N/A</v>
          </cell>
          <cell r="P8">
            <v>6.96</v>
          </cell>
          <cell r="Q8">
            <v>3124468235</v>
          </cell>
          <cell r="R8" t="str">
            <v>07-Abr-1975
Yondo- Casabe</v>
          </cell>
          <cell r="S8" t="str">
            <v>Yondo- Casabe</v>
          </cell>
          <cell r="T8" t="str">
            <v>30-Jul-1993
Yondo</v>
          </cell>
          <cell r="U8" t="str">
            <v>Yondo ( Casabe)(</v>
          </cell>
          <cell r="V8">
            <v>44362</v>
          </cell>
          <cell r="W8" t="str">
            <v>NO</v>
          </cell>
          <cell r="X8">
            <v>44362</v>
          </cell>
          <cell r="Y8">
            <v>0</v>
          </cell>
          <cell r="Z8">
            <v>0</v>
          </cell>
          <cell r="AB8" t="str">
            <v>SURA</v>
          </cell>
          <cell r="AC8" t="str">
            <v>NUEVA EPS</v>
          </cell>
          <cell r="AD8" t="str">
            <v>PORVENIR</v>
          </cell>
          <cell r="AE8" t="str">
            <v xml:space="preserve">COMFENALCO ANTIOQUIA
</v>
          </cell>
          <cell r="AF8" t="str">
            <v>PORVENIR</v>
          </cell>
          <cell r="AG8" t="str">
            <v>B (+)</v>
          </cell>
          <cell r="AH8" t="str">
            <v>6</v>
          </cell>
          <cell r="AI8" t="str">
            <v>4</v>
          </cell>
          <cell r="AJ8" t="str">
            <v>NO</v>
          </cell>
          <cell r="AK8" t="str">
            <v>LUZ MERY PEREZ</v>
          </cell>
          <cell r="AL8" t="str">
            <v>CONYUGE</v>
          </cell>
          <cell r="AM8">
            <v>3213214457</v>
          </cell>
          <cell r="AN8" t="str">
            <v>ODS014</v>
          </cell>
          <cell r="AO8" t="str">
            <v>ANA MARIA</v>
          </cell>
          <cell r="AP8" t="str">
            <v>S</v>
          </cell>
          <cell r="AQ8">
            <v>32</v>
          </cell>
          <cell r="AR8">
            <v>39</v>
          </cell>
          <cell r="AS8" t="str">
            <v>SI</v>
          </cell>
          <cell r="AT8">
            <v>0</v>
          </cell>
        </row>
        <row r="9">
          <cell r="B9">
            <v>1116</v>
          </cell>
          <cell r="C9">
            <v>1096190557</v>
          </cell>
          <cell r="D9" t="str">
            <v>ANDRES FLOREZ PABON</v>
          </cell>
          <cell r="E9" t="str">
            <v>ALMACENISTA DE OBRA</v>
          </cell>
          <cell r="F9" t="str">
            <v>30% DE LA OBRA  ARMADO Y MONTAJE DE TANQUES DE ALMACENAMIENTO DE AGUA DE CAPTACIÓN TK 31201 A/B, PARA EL PROYECTO EOR CASABE MÓDULO 1”.</v>
          </cell>
          <cell r="G9" t="str">
            <v>C5</v>
          </cell>
          <cell r="H9">
            <v>2665830</v>
          </cell>
          <cell r="I9">
            <v>0</v>
          </cell>
          <cell r="J9">
            <v>88861</v>
          </cell>
          <cell r="K9">
            <v>0</v>
          </cell>
          <cell r="L9" t="str">
            <v>VRD PATIO BONITO</v>
          </cell>
          <cell r="M9" t="str">
            <v xml:space="preserve">YONDO </v>
          </cell>
          <cell r="N9">
            <v>0</v>
          </cell>
          <cell r="O9" t="str">
            <v>N/A</v>
          </cell>
          <cell r="P9">
            <v>6.96</v>
          </cell>
          <cell r="Q9">
            <v>3005395280</v>
          </cell>
          <cell r="R9" t="str">
            <v>25/08/1987
Barrancabermeja ( Santander)</v>
          </cell>
          <cell r="S9" t="str">
            <v>Barrancabermeja (Santander)</v>
          </cell>
          <cell r="T9" t="str">
            <v>26/08/2005
Barrancabermeja</v>
          </cell>
          <cell r="U9" t="str">
            <v>Barrancabermeja (Santander)</v>
          </cell>
          <cell r="V9">
            <v>44363</v>
          </cell>
          <cell r="W9" t="str">
            <v>NO</v>
          </cell>
          <cell r="X9">
            <v>44363</v>
          </cell>
          <cell r="Y9">
            <v>0</v>
          </cell>
          <cell r="Z9">
            <v>0</v>
          </cell>
          <cell r="AA9" t="str">
            <v>wolvi872@hotmail.com</v>
          </cell>
          <cell r="AB9" t="str">
            <v>SURA</v>
          </cell>
          <cell r="AC9" t="str">
            <v>NUEVA EPS</v>
          </cell>
          <cell r="AD9" t="str">
            <v>PORVENIR</v>
          </cell>
          <cell r="AE9" t="str">
            <v xml:space="preserve">COMFENALCO ANTIOQUIA
</v>
          </cell>
          <cell r="AF9" t="str">
            <v>PORVENIR</v>
          </cell>
          <cell r="AG9" t="str">
            <v>B (-)</v>
          </cell>
          <cell r="AH9" t="str">
            <v>3</v>
          </cell>
          <cell r="AI9" t="str">
            <v>1</v>
          </cell>
          <cell r="AJ9" t="str">
            <v>NO</v>
          </cell>
          <cell r="AK9" t="str">
            <v>MARIA PABON</v>
          </cell>
          <cell r="AL9" t="str">
            <v>PADRE (S)</v>
          </cell>
          <cell r="AM9">
            <v>3208878372</v>
          </cell>
          <cell r="AN9" t="str">
            <v>ODS014</v>
          </cell>
          <cell r="AO9" t="str">
            <v>ANA MARIA</v>
          </cell>
          <cell r="AP9" t="str">
            <v>M</v>
          </cell>
          <cell r="AQ9">
            <v>32</v>
          </cell>
          <cell r="AR9">
            <v>39</v>
          </cell>
          <cell r="AS9" t="str">
            <v>SI</v>
          </cell>
          <cell r="AT9">
            <v>0</v>
          </cell>
        </row>
        <row r="10">
          <cell r="B10">
            <v>1122</v>
          </cell>
          <cell r="C10">
            <v>1039686360</v>
          </cell>
          <cell r="D10" t="str">
            <v>HECTOR ALEXANDER GIRALDO GIRALDO</v>
          </cell>
          <cell r="E10" t="str">
            <v>OFICIAL DE OBRA CIVIL</v>
          </cell>
          <cell r="F10" t="str">
            <v>30% DE LAS OBRAS CIVILES REFABRICACIÓN, ARMADO Y MONTAJE DE TANQUES DE ALMACENAMIENTO DE AGUA DE CAPTACIÓN TK 31201 A/B, PARA EL PROYECTO EOR CASABE MÓDULO 1”.</v>
          </cell>
          <cell r="G10" t="str">
            <v>C6</v>
          </cell>
          <cell r="H10">
            <v>2799270</v>
          </cell>
          <cell r="I10">
            <v>0</v>
          </cell>
          <cell r="J10">
            <v>93309</v>
          </cell>
          <cell r="K10">
            <v>0</v>
          </cell>
          <cell r="L10" t="str">
            <v>CR 45 56 27 BRR LOS NARAJOS</v>
          </cell>
          <cell r="M10" t="str">
            <v xml:space="preserve">YONDO </v>
          </cell>
          <cell r="N10">
            <v>0</v>
          </cell>
          <cell r="O10" t="str">
            <v>N/A</v>
          </cell>
          <cell r="P10">
            <v>6.96</v>
          </cell>
          <cell r="Q10" t="str">
            <v>3125895378-3212304619</v>
          </cell>
          <cell r="R10" t="str">
            <v>03/02/1989
Yondo ( Antioquia)</v>
          </cell>
          <cell r="S10" t="str">
            <v>Yondo (Antioquia)</v>
          </cell>
          <cell r="T10" t="str">
            <v>05/02/2007
Puerto Berrio</v>
          </cell>
          <cell r="U10" t="str">
            <v>Puerto Berrio (Antioquia)</v>
          </cell>
          <cell r="V10">
            <v>44368</v>
          </cell>
          <cell r="W10" t="str">
            <v>NO</v>
          </cell>
          <cell r="X10">
            <v>44368</v>
          </cell>
          <cell r="Y10">
            <v>0</v>
          </cell>
          <cell r="Z10">
            <v>0</v>
          </cell>
          <cell r="AA10" t="str">
            <v>alexgiraldo05@hotmail.com</v>
          </cell>
          <cell r="AB10" t="str">
            <v>SURA</v>
          </cell>
          <cell r="AC10" t="str">
            <v>COOMEVA</v>
          </cell>
          <cell r="AD10" t="str">
            <v>PORVENIR</v>
          </cell>
          <cell r="AE10" t="str">
            <v xml:space="preserve">COMFENALCO ANTIOQUIA
</v>
          </cell>
          <cell r="AG10" t="str">
            <v>O (+)</v>
          </cell>
          <cell r="AH10" t="str">
            <v>2</v>
          </cell>
          <cell r="AI10" t="str">
            <v>0</v>
          </cell>
          <cell r="AJ10" t="str">
            <v>NO</v>
          </cell>
          <cell r="AK10" t="str">
            <v>MONICA ZAMUDIO</v>
          </cell>
          <cell r="AL10" t="str">
            <v>CONYUGE</v>
          </cell>
          <cell r="AM10">
            <v>3212304619</v>
          </cell>
          <cell r="AN10" t="str">
            <v>ODS014</v>
          </cell>
          <cell r="AO10" t="str">
            <v>ANA MARIA</v>
          </cell>
          <cell r="AP10" t="str">
            <v>M</v>
          </cell>
          <cell r="AQ10">
            <v>34</v>
          </cell>
          <cell r="AR10">
            <v>42</v>
          </cell>
          <cell r="AS10" t="str">
            <v>SI</v>
          </cell>
          <cell r="AT10">
            <v>0</v>
          </cell>
        </row>
        <row r="11">
          <cell r="B11">
            <v>1123</v>
          </cell>
          <cell r="C11">
            <v>13568932</v>
          </cell>
          <cell r="D11" t="str">
            <v>ZOLIN RIAÑO PARRA</v>
          </cell>
          <cell r="E11" t="str">
            <v>OBRERO</v>
          </cell>
          <cell r="F11" t="str">
            <v>30% DE LAS OBRAS CIVILES REFABRICACIÓN, ARMADO Y MONTAJE DE TANQUES DE ALMACENAMIENTO DE AGUA DE CAPTACIÓN TK 31201 A/B, PARA EL PROYECTO EOR CASABE MÓDULO 1”.</v>
          </cell>
          <cell r="G11" t="str">
            <v>A2</v>
          </cell>
          <cell r="H11">
            <v>2270040</v>
          </cell>
          <cell r="I11">
            <v>0</v>
          </cell>
          <cell r="J11">
            <v>75668</v>
          </cell>
          <cell r="K11">
            <v>0</v>
          </cell>
          <cell r="L11" t="str">
            <v>CL 45 39 50 BRR BRISAS DEL ORIENTE</v>
          </cell>
          <cell r="M11" t="str">
            <v xml:space="preserve">YONDO </v>
          </cell>
          <cell r="N11">
            <v>0</v>
          </cell>
          <cell r="O11" t="str">
            <v>N/A</v>
          </cell>
          <cell r="P11">
            <v>6.96</v>
          </cell>
          <cell r="Q11">
            <v>3124671327</v>
          </cell>
          <cell r="R11" t="str">
            <v>24/04/1983
Yondo (Antioquia)</v>
          </cell>
          <cell r="S11" t="str">
            <v>Yondo
(Antioquia)</v>
          </cell>
          <cell r="T11" t="str">
            <v>19/09/2002
Barrancabermeja</v>
          </cell>
          <cell r="U11" t="str">
            <v>Barrancabermeja (Santander)</v>
          </cell>
          <cell r="V11">
            <v>44368</v>
          </cell>
          <cell r="W11" t="str">
            <v>NO</v>
          </cell>
          <cell r="X11">
            <v>44368</v>
          </cell>
          <cell r="Y11">
            <v>0</v>
          </cell>
          <cell r="Z11">
            <v>0</v>
          </cell>
          <cell r="AB11" t="str">
            <v>SURA</v>
          </cell>
          <cell r="AC11" t="str">
            <v>SALUD TOTAL</v>
          </cell>
          <cell r="AD11" t="str">
            <v>PORVENIR</v>
          </cell>
          <cell r="AE11" t="str">
            <v xml:space="preserve">COMFENALCO ANTIOQUIA
</v>
          </cell>
          <cell r="AG11" t="str">
            <v>A (+)</v>
          </cell>
          <cell r="AH11" t="str">
            <v>6</v>
          </cell>
          <cell r="AI11" t="str">
            <v>3</v>
          </cell>
          <cell r="AJ11" t="str">
            <v>NO</v>
          </cell>
          <cell r="AK11" t="str">
            <v>ELSI LUISA</v>
          </cell>
          <cell r="AL11" t="str">
            <v>CONYUGE</v>
          </cell>
          <cell r="AM11">
            <v>3124671327</v>
          </cell>
          <cell r="AN11" t="str">
            <v>ODS014</v>
          </cell>
          <cell r="AO11" t="str">
            <v>ANA MARIA</v>
          </cell>
          <cell r="AP11" t="str">
            <v>M</v>
          </cell>
          <cell r="AQ11">
            <v>30</v>
          </cell>
          <cell r="AR11">
            <v>38</v>
          </cell>
          <cell r="AS11" t="str">
            <v>SI</v>
          </cell>
          <cell r="AT11">
            <v>0</v>
          </cell>
        </row>
        <row r="12">
          <cell r="B12">
            <v>1124</v>
          </cell>
          <cell r="C12">
            <v>1096196084</v>
          </cell>
          <cell r="D12" t="str">
            <v>LUIS ALBERTO QUERUBIN ESTRADA</v>
          </cell>
          <cell r="E12" t="str">
            <v>OPERADOR DE RETROCARGADOR O PAJARITA</v>
          </cell>
          <cell r="F12" t="str">
            <v>30% DE LAS OBRAS CIVILES REFABRICACIÓN, ARMADO Y MONTAJE DE TANQUES DE ALMACENAMIENTO DE AGUA DE CAPTACIÓN TK 31201 A/B, PARA EL PROYECTO EOR CASABE MÓDULO 1”.</v>
          </cell>
          <cell r="G12" t="str">
            <v>C6</v>
          </cell>
          <cell r="H12">
            <v>2799270</v>
          </cell>
          <cell r="I12">
            <v>0</v>
          </cell>
          <cell r="J12">
            <v>93309</v>
          </cell>
          <cell r="K12">
            <v>0</v>
          </cell>
          <cell r="L12" t="str">
            <v xml:space="preserve">CL 54 56 15 </v>
          </cell>
          <cell r="M12" t="str">
            <v xml:space="preserve">YONDO </v>
          </cell>
          <cell r="N12">
            <v>0</v>
          </cell>
          <cell r="O12" t="str">
            <v>N/A</v>
          </cell>
          <cell r="P12">
            <v>6.96</v>
          </cell>
          <cell r="Q12">
            <v>3002639981</v>
          </cell>
          <cell r="R12" t="str">
            <v>26/09/1988
Barrancabermeja (S/der)</v>
          </cell>
          <cell r="S12" t="str">
            <v>Barrancabermeja
( S/der)</v>
          </cell>
          <cell r="T12" t="str">
            <v>26/09/2006
Barrancabermeja</v>
          </cell>
          <cell r="U12" t="str">
            <v>Barrancabermeja (Santander)</v>
          </cell>
          <cell r="V12">
            <v>44368</v>
          </cell>
          <cell r="W12" t="str">
            <v>NO</v>
          </cell>
          <cell r="X12">
            <v>44368</v>
          </cell>
          <cell r="Y12">
            <v>0</v>
          </cell>
          <cell r="Z12">
            <v>0</v>
          </cell>
          <cell r="AA12" t="str">
            <v>luisquerubin@gmail.com</v>
          </cell>
          <cell r="AB12" t="str">
            <v>SURA</v>
          </cell>
          <cell r="AC12" t="str">
            <v>SURA</v>
          </cell>
          <cell r="AD12" t="str">
            <v>PORVENIR</v>
          </cell>
          <cell r="AE12" t="str">
            <v xml:space="preserve">COMFENALCO ANTIOQUIA
</v>
          </cell>
          <cell r="AG12" t="str">
            <v>O (+)</v>
          </cell>
          <cell r="AH12" t="str">
            <v>1</v>
          </cell>
          <cell r="AI12" t="str">
            <v>0</v>
          </cell>
          <cell r="AJ12" t="str">
            <v>NO</v>
          </cell>
          <cell r="AK12" t="str">
            <v>JORGE QUERUBIN</v>
          </cell>
          <cell r="AL12" t="str">
            <v>HERMANO (A)</v>
          </cell>
          <cell r="AM12">
            <v>3104197599</v>
          </cell>
          <cell r="AN12" t="str">
            <v>ODS014</v>
          </cell>
          <cell r="AO12" t="str">
            <v>ANA MARIA</v>
          </cell>
          <cell r="AP12" t="str">
            <v>M</v>
          </cell>
          <cell r="AQ12">
            <v>30</v>
          </cell>
          <cell r="AR12">
            <v>40</v>
          </cell>
          <cell r="AS12" t="str">
            <v>SI</v>
          </cell>
          <cell r="AT12">
            <v>0</v>
          </cell>
        </row>
      </sheetData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2DA57E-4A51-4940-AFD5-FB127C47AF2C}" name="Tabla4" displayName="Tabla4" ref="B4:H6" totalsRowShown="0" headerRowDxfId="26">
  <autoFilter ref="B4:H6" xr:uid="{846E145F-BCF6-4E1D-BEF7-86B7DD731208}"/>
  <tableColumns count="7">
    <tableColumn id="1" xr3:uid="{7297E537-6063-4C8F-B0B4-A84A1C902DAD}" name="TIPO"/>
    <tableColumn id="2" xr3:uid="{E0E33875-2FC8-4222-8E8E-FA7F93FF4A82}" name="abr-21" dataDxfId="1">
      <calculatedColumnFormula>+SUMIFS(Tbl_RRHH[TOTAL SALARIO DIA],Tbl_RRHH[TIPO],"=" &amp; "ADMON",Tbl_RRHH[FECHA CONTRATO],"&gt;=" &amp;T_MaqEqu!C$1,Tbl_RRHH[[FECHA RETIRO ]],"&lt;=" &amp;T_MaqEqu!C$2)</calculatedColumnFormula>
    </tableColumn>
    <tableColumn id="3" xr3:uid="{848C89FE-96C5-4FE0-9C0A-746F597ADBA6}" name="may-21" dataDxfId="0">
      <calculatedColumnFormula>+SUMIFS(Tbl_RRHH[TOTAL SALARIO DIA],Tbl_RRHH[TIPO],"=" &amp; "ADMON",Tbl_RRHH[FECHA CONTRATO],"&gt;=" &amp;T_MaqEqu!D$1,Tbl_RRHH[[FECHA RETIRO ]],"&lt;=" &amp;T_MaqEqu!D$2)</calculatedColumnFormula>
    </tableColumn>
    <tableColumn id="4" xr3:uid="{D589C413-F5C1-448B-AC88-4895D7217A77}" name="jun-21" dataDxfId="25"/>
    <tableColumn id="5" xr3:uid="{9334A741-DAF3-4947-A0A4-20C79B1F056B}" name="jul-21" dataDxfId="24"/>
    <tableColumn id="6" xr3:uid="{6B762AFE-406D-4BD2-85F8-455C1F0FA910}" name="ago-21" dataDxfId="23"/>
    <tableColumn id="7" xr3:uid="{6C0AB22B-D55C-4211-BEF2-90A29B37C32F}" name="sep-21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320B50-5F30-4615-9DA4-D7AC64A9C385}" name="Tbl_RRHH" displayName="Tbl_RRHH" ref="B4:P14" totalsRowShown="0" headerRowDxfId="21" dataDxfId="19" headerRowBorderDxfId="20" tableBorderDxfId="18" totalsRowBorderDxfId="17">
  <autoFilter ref="B4:P14" xr:uid="{8198C19C-EF10-4F61-A39D-5A8FB71B070A}">
    <filterColumn colId="4">
      <filters>
        <filter val="ADMON"/>
      </filters>
    </filterColumn>
  </autoFilter>
  <tableColumns count="15">
    <tableColumn id="1" xr3:uid="{2051C89C-3DD5-4F19-AE04-8944D890A039}" name="#" dataDxfId="16"/>
    <tableColumn id="2" xr3:uid="{11B05C19-8430-46A0-A599-F85FEA38DF29}" name="CÉDULA" dataDxfId="15">
      <calculatedColumnFormula>+IFERROR(VLOOKUP($B5,'[1]BDRecursos (raw)'!$B$3:$AW$12,2,FALSE),0)</calculatedColumnFormula>
    </tableColumn>
    <tableColumn id="3" xr3:uid="{ABDAA5E3-320A-416C-8847-F3F073F7B55B}" name="NOMBRE" dataDxfId="14">
      <calculatedColumnFormula>+IFERROR(VLOOKUP($B5,'[1]BDRecursos (raw)'!$B$3:$AW$12,3,FALSE),0)</calculatedColumnFormula>
    </tableColumn>
    <tableColumn id="4" xr3:uid="{7804AA20-1E95-49C0-A03D-B981C67D4C3D}" name="CARGO " dataDxfId="13">
      <calculatedColumnFormula>+IFERROR(VLOOKUP($B5,'[1]BDRecursos (raw)'!$B$3:$AW$12,4,FALSE),0)</calculatedColumnFormula>
    </tableColumn>
    <tableColumn id="5" xr3:uid="{6D4A1594-AC29-43A3-9A6E-0279F9AC0259}" name="CONVENCIÓN" dataDxfId="12">
      <calculatedColumnFormula>+IFERROR(VLOOKUP($B5,'[1]BDRecursos (raw)'!$B$3:$AW$12,6,FALSE),0)</calculatedColumnFormula>
    </tableColumn>
    <tableColumn id="6" xr3:uid="{1F1BB052-AE54-4648-B379-2DF750022CB4}" name="TIPO" dataDxfId="11">
      <calculatedColumnFormula>+IF(F5="ADMON","ADMON","OPER")</calculatedColumnFormula>
    </tableColumn>
    <tableColumn id="7" xr3:uid="{3919D20C-3D24-439B-A6B3-9C59A49FC6F0}" name="SALARIO" dataDxfId="10">
      <calculatedColumnFormula>+IFERROR(VLOOKUP($B5,'[1]BDRecursos (raw)'!$B$3:$AW$12,7,FALSE),0)</calculatedColumnFormula>
    </tableColumn>
    <tableColumn id="8" xr3:uid="{B1E93DE0-B587-4143-B5D1-A7A50FC2F714}" name="BONO" dataDxfId="9">
      <calculatedColumnFormula>+IFERROR(VLOOKUP($B5,'[1]BDRecursos (raw)'!$B$3:$AW$12,8,FALSE),0)</calculatedColumnFormula>
    </tableColumn>
    <tableColumn id="9" xr3:uid="{52334221-5389-483D-A88A-7ABECE049401}" name="VALOR DÍA" dataDxfId="8">
      <calculatedColumnFormula>+IFERROR(VLOOKUP($B5,'[1]BDRecursos (raw)'!$B$3:$AW$12,9,FALSE),0)</calculatedColumnFormula>
    </tableColumn>
    <tableColumn id="10" xr3:uid="{282BE07C-D123-467A-A418-662D2CC945D9}" name="ALQUILER DE PC" dataDxfId="7">
      <calculatedColumnFormula>+IFERROR(VLOOKUP($B5,'[1]BDRecursos (raw)'!$B$3:$AW$12,10,FALSE),0)</calculatedColumnFormula>
    </tableColumn>
    <tableColumn id="11" xr3:uid="{B982C7AE-8D1F-47E2-B902-C5527F4E294A}" name="TOTAL SALARIO DIA" dataDxfId="6">
      <calculatedColumnFormula>+IFERROR((I5/30)+J5+(K5/30),0)</calculatedColumnFormula>
    </tableColumn>
    <tableColumn id="12" xr3:uid="{A4DBC8EB-2188-4B20-B0DE-5E3384A1C1BE}" name="CIUDAD DE RESIDENCIA" dataDxfId="5">
      <calculatedColumnFormula>+IFERROR(VLOOKUP($B5,'[1]BDRecursos (raw)'!$B$3:$AW$12,12,FALSE),0)</calculatedColumnFormula>
    </tableColumn>
    <tableColumn id="13" xr3:uid="{ABE5AB2C-13D6-4CBC-A3BA-7188091554E4}" name="FECHA CONTRATO" dataDxfId="4">
      <calculatedColumnFormula>+IFERROR(VLOOKUP($B5,'[1]BDRecursos (raw)'!$B$3:$AW$12,21,FALSE),0)</calculatedColumnFormula>
    </tableColumn>
    <tableColumn id="14" xr3:uid="{B1006D96-6EBB-45EA-B43D-E85B50118741}" name="FECHA RETIRO " dataDxfId="3">
      <calculatedColumnFormula>+IFERROR(VLOOKUP($B5,'[1]BDRecursos (raw)'!$B$3:$AW$12,24,FALSE),0)</calculatedColumnFormula>
    </tableColumn>
    <tableColumn id="15" xr3:uid="{BAE7F1E0-FE7C-44F4-9EC3-4CF7E308E335}" name="ODS" dataDxfId="2">
      <calculatedColumnFormula>+IFERROR(VLOOKUP($B5,'[1]BDRecursos (raw)'!$B$3:$AW$12,39,FALSE),0)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A9908-3756-4C63-8484-EB4A75544892}">
  <dimension ref="B1:H6"/>
  <sheetViews>
    <sheetView tabSelected="1" workbookViewId="0">
      <selection activeCell="D5" sqref="D5"/>
    </sheetView>
  </sheetViews>
  <sheetFormatPr baseColWidth="10" defaultRowHeight="15" x14ac:dyDescent="0.25"/>
  <cols>
    <col min="2" max="2" width="34.5703125" bestFit="1" customWidth="1"/>
    <col min="3" max="8" width="12.5703125" bestFit="1" customWidth="1"/>
  </cols>
  <sheetData>
    <row r="1" spans="2:8" x14ac:dyDescent="0.25">
      <c r="C1" s="1">
        <v>44287</v>
      </c>
      <c r="D1" s="1">
        <f>+C2+1</f>
        <v>44317</v>
      </c>
      <c r="E1" s="1">
        <f>+D2+1</f>
        <v>44348</v>
      </c>
      <c r="F1" s="1">
        <f>+E2+1</f>
        <v>44378</v>
      </c>
      <c r="G1" s="1">
        <f>+F2+1</f>
        <v>44409</v>
      </c>
    </row>
    <row r="2" spans="2:8" x14ac:dyDescent="0.25">
      <c r="C2" s="1">
        <v>44316</v>
      </c>
      <c r="D2" s="1">
        <f>+D1+30</f>
        <v>44347</v>
      </c>
      <c r="E2" s="1">
        <f>+E1+29</f>
        <v>44377</v>
      </c>
      <c r="F2" s="1">
        <f>+F1+30</f>
        <v>44408</v>
      </c>
      <c r="G2" s="1">
        <f>+G1+30</f>
        <v>44439</v>
      </c>
    </row>
    <row r="4" spans="2:8" x14ac:dyDescent="0.25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</row>
    <row r="5" spans="2:8" x14ac:dyDescent="0.25">
      <c r="B5" t="s">
        <v>7</v>
      </c>
      <c r="C5" s="4">
        <f>+SUMIFS(Tbl_RRHH[TOTAL SALARIO DIA],Tbl_RRHH[TIPO],"=" &amp; "ADMON",Tbl_RRHH[FECHA CONTRATO],"&gt;=" &amp;T_MaqEqu!C$1,Tbl_RRHH[[FECHA RETIRO ]],"&lt;=" &amp;T_MaqEqu!C$2)</f>
        <v>368978.66333333333</v>
      </c>
      <c r="D5" s="4">
        <f>+SUMIFS(Tbl_RRHH[TOTAL SALARIO DIA],Tbl_RRHH[TIPO],"=" &amp; "ADMON",Tbl_RRHH[FECHA CONTRATO],"&gt;=" &amp;T_MaqEqu!D$1,Tbl_RRHH[[FECHA RETIRO ]],"&lt;=" &amp;T_MaqEqu!D$2)</f>
        <v>130978.66666666667</v>
      </c>
      <c r="E5" s="4"/>
      <c r="F5" s="4"/>
      <c r="G5" s="4"/>
      <c r="H5" s="4"/>
    </row>
    <row r="6" spans="2:8" x14ac:dyDescent="0.25">
      <c r="B6" t="s">
        <v>8</v>
      </c>
      <c r="C6" s="4">
        <f>+SUMIFS(Tbl_RRHH[TOTAL SALARIO DIA],Tbl_RRHH[TIPO],"=" &amp; "ADMON",Tbl_RRHH[FECHA CONTRATO],"&gt;=" &amp;T_MaqEqu!C$1,Tbl_RRHH[[FECHA RETIRO ]],"&lt;=" &amp;T_MaqEqu!C$2)</f>
        <v>368978.66333333333</v>
      </c>
      <c r="D6" s="4">
        <f>+SUMIFS(Tbl_RRHH[TOTAL SALARIO DIA],Tbl_RRHH[TIPO],"=" &amp; "ADMON",Tbl_RRHH[FECHA CONTRATO],"&gt;=" &amp;T_MaqEqu!D$1,Tbl_RRHH[[FECHA RETIRO ]],"&lt;=" &amp;T_MaqEqu!D$2)</f>
        <v>130978.66666666667</v>
      </c>
      <c r="E6" s="4"/>
      <c r="F6" s="4"/>
      <c r="G6" s="4"/>
      <c r="H6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7917-B027-4D27-BA8D-FA95D2D42F6B}">
  <dimension ref="B3:P185"/>
  <sheetViews>
    <sheetView zoomScale="80" zoomScaleNormal="80" workbookViewId="0">
      <selection activeCell="L5" sqref="L5:L9"/>
    </sheetView>
  </sheetViews>
  <sheetFormatPr baseColWidth="10" defaultRowHeight="14.25" x14ac:dyDescent="0.3"/>
  <cols>
    <col min="1" max="1" width="3" style="6" customWidth="1"/>
    <col min="2" max="2" width="11.42578125" style="6"/>
    <col min="3" max="3" width="15.28515625" style="6" bestFit="1" customWidth="1"/>
    <col min="4" max="4" width="41" style="6" customWidth="1"/>
    <col min="5" max="5" width="40" style="6" customWidth="1"/>
    <col min="6" max="6" width="17" style="6" customWidth="1"/>
    <col min="7" max="7" width="12.140625" style="6" bestFit="1" customWidth="1"/>
    <col min="8" max="9" width="13.42578125" style="6" bestFit="1" customWidth="1"/>
    <col min="10" max="10" width="14.7109375" style="6" customWidth="1"/>
    <col min="11" max="11" width="14.28515625" style="6" customWidth="1"/>
    <col min="12" max="12" width="15.140625" style="6" customWidth="1"/>
    <col min="13" max="13" width="23" style="6" customWidth="1"/>
    <col min="14" max="14" width="15.5703125" style="6" customWidth="1"/>
    <col min="15" max="15" width="13.85546875" style="6" customWidth="1"/>
    <col min="16" max="16384" width="11.42578125" style="6"/>
  </cols>
  <sheetData>
    <row r="3" spans="2:16" ht="36.75" customHeight="1" x14ac:dyDescent="0.3">
      <c r="B3" s="5">
        <v>1</v>
      </c>
      <c r="C3" s="5">
        <v>2</v>
      </c>
      <c r="D3" s="5">
        <v>3</v>
      </c>
      <c r="E3" s="5">
        <v>4</v>
      </c>
      <c r="F3" s="5">
        <v>6</v>
      </c>
      <c r="G3" s="5"/>
      <c r="H3" s="5">
        <v>7</v>
      </c>
      <c r="I3" s="5">
        <v>8</v>
      </c>
      <c r="J3" s="5">
        <v>9</v>
      </c>
      <c r="K3" s="5">
        <v>10</v>
      </c>
      <c r="L3" s="5">
        <v>11</v>
      </c>
      <c r="M3" s="5">
        <v>12</v>
      </c>
      <c r="N3" s="5">
        <v>21</v>
      </c>
      <c r="O3" s="5">
        <v>24</v>
      </c>
      <c r="P3" s="5">
        <v>39</v>
      </c>
    </row>
    <row r="4" spans="2:16" ht="36.75" customHeight="1" x14ac:dyDescent="0.3">
      <c r="B4" s="7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0</v>
      </c>
      <c r="H4" s="8" t="s">
        <v>14</v>
      </c>
      <c r="I4" s="8" t="s">
        <v>15</v>
      </c>
      <c r="J4" s="8" t="s">
        <v>16</v>
      </c>
      <c r="K4" s="8" t="s">
        <v>17</v>
      </c>
      <c r="L4" s="8" t="s">
        <v>18</v>
      </c>
      <c r="M4" s="8" t="s">
        <v>19</v>
      </c>
      <c r="N4" s="8" t="s">
        <v>20</v>
      </c>
      <c r="O4" s="8" t="s">
        <v>21</v>
      </c>
      <c r="P4" s="9" t="s">
        <v>22</v>
      </c>
    </row>
    <row r="5" spans="2:16" ht="36.75" customHeight="1" x14ac:dyDescent="0.3">
      <c r="B5" s="10">
        <v>1057</v>
      </c>
      <c r="C5" s="11">
        <v>13456</v>
      </c>
      <c r="D5" s="11" t="s">
        <v>23</v>
      </c>
      <c r="E5" s="11" t="str">
        <f>+IFERROR(VLOOKUP($B5,'[1]BDRecursos (raw)'!$B$3:$AW$12,4,FALSE),0)</f>
        <v>INGENIERO RESIDENTE CIVIL</v>
      </c>
      <c r="F5" s="12" t="str">
        <f>+IFERROR(VLOOKUP($B5,'[1]BDRecursos (raw)'!$B$3:$AW$12,6,FALSE),0)</f>
        <v>ADMON</v>
      </c>
      <c r="G5" s="12" t="str">
        <f>+IF(F5="ADMON","ADMON","OPER")</f>
        <v>ADMON</v>
      </c>
      <c r="H5" s="13">
        <f>+IFERROR(VLOOKUP($B5,'[1]BDRecursos (raw)'!$B$3:$AW$12,7,FALSE),0)</f>
        <v>5500000</v>
      </c>
      <c r="I5" s="13">
        <f>+IFERROR(VLOOKUP($B5,'[1]BDRecursos (raw)'!$B$3:$AW$12,8,FALSE),0)</f>
        <v>1500000</v>
      </c>
      <c r="J5" s="13">
        <f>+IFERROR(VLOOKUP($B5,'[1]BDRecursos (raw)'!$B$3:$AW$12,9,FALSE),0)</f>
        <v>183333.33</v>
      </c>
      <c r="K5" s="13">
        <f>+IFERROR(VLOOKUP($B5,'[1]BDRecursos (raw)'!$B$3:$AW$12,10,FALSE),0)</f>
        <v>140000</v>
      </c>
      <c r="L5" s="21">
        <f>+IFERROR((I5/30)+J5+(K5/30),0)</f>
        <v>237999.99666666664</v>
      </c>
      <c r="M5" s="12" t="s">
        <v>35</v>
      </c>
      <c r="N5" s="14">
        <f>+IFERROR(VLOOKUP($B5,'[1]BDRecursos (raw)'!$B$3:$AW$12,21,FALSE),0)</f>
        <v>44307</v>
      </c>
      <c r="O5" s="14">
        <v>0</v>
      </c>
      <c r="P5" s="15" t="s">
        <v>36</v>
      </c>
    </row>
    <row r="6" spans="2:16" ht="36.75" hidden="1" customHeight="1" x14ac:dyDescent="0.3">
      <c r="B6" s="10">
        <v>1076</v>
      </c>
      <c r="C6" s="11">
        <v>35462</v>
      </c>
      <c r="D6" s="11" t="s">
        <v>24</v>
      </c>
      <c r="E6" s="11" t="str">
        <f>+IFERROR(VLOOKUP($B6,'[1]BDRecursos (raw)'!$B$3:$AW$12,4,FALSE),0)</f>
        <v>OBRERO</v>
      </c>
      <c r="F6" s="12" t="str">
        <f>+IFERROR(VLOOKUP($B6,'[1]BDRecursos (raw)'!$B$3:$AW$12,6,FALSE),0)</f>
        <v>A2</v>
      </c>
      <c r="G6" s="12" t="str">
        <f t="shared" ref="G6:G14" si="0">+IF(F6="ADMON","ADMON","OPER")</f>
        <v>OPER</v>
      </c>
      <c r="H6" s="13">
        <f>+IFERROR(VLOOKUP($B6,'[1]BDRecursos (raw)'!$B$3:$AW$12,7,FALSE),0)</f>
        <v>2270040</v>
      </c>
      <c r="I6" s="13">
        <f>+IFERROR(VLOOKUP($B6,'[1]BDRecursos (raw)'!$B$3:$AW$12,8,FALSE),0)</f>
        <v>0</v>
      </c>
      <c r="J6" s="13">
        <f>+IFERROR(VLOOKUP($B6,'[1]BDRecursos (raw)'!$B$3:$AW$12,9,FALSE),0)</f>
        <v>75668</v>
      </c>
      <c r="K6" s="13">
        <f>+IFERROR(VLOOKUP($B6,'[1]BDRecursos (raw)'!$B$3:$AW$12,10,FALSE),0)</f>
        <v>0</v>
      </c>
      <c r="L6" s="21">
        <f t="shared" ref="L6:L14" si="1">+IFERROR((I6/30)+J6+(K6/30),0)</f>
        <v>75668</v>
      </c>
      <c r="M6" s="12" t="s">
        <v>33</v>
      </c>
      <c r="N6" s="14">
        <f>+IFERROR(VLOOKUP($B6,'[1]BDRecursos (raw)'!$B$3:$AW$12,21,FALSE),0)</f>
        <v>44336</v>
      </c>
      <c r="O6" s="14">
        <f>+IFERROR(VLOOKUP($B6,'[1]BDRecursos (raw)'!$B$3:$AW$12,24,FALSE),0)</f>
        <v>0</v>
      </c>
      <c r="P6" s="15" t="s">
        <v>36</v>
      </c>
    </row>
    <row r="7" spans="2:16" ht="36.75" hidden="1" customHeight="1" x14ac:dyDescent="0.3">
      <c r="B7" s="10">
        <v>1077</v>
      </c>
      <c r="C7" s="11">
        <v>45896</v>
      </c>
      <c r="D7" s="11" t="s">
        <v>25</v>
      </c>
      <c r="E7" s="11" t="str">
        <f>+IFERROR(VLOOKUP($B7,'[1]BDRecursos (raw)'!$B$3:$AW$12,4,FALSE),0)</f>
        <v>OBRERO</v>
      </c>
      <c r="F7" s="12" t="str">
        <f>+IFERROR(VLOOKUP($B7,'[1]BDRecursos (raw)'!$B$3:$AW$12,6,FALSE),0)</f>
        <v>A2</v>
      </c>
      <c r="G7" s="12" t="str">
        <f t="shared" si="0"/>
        <v>OPER</v>
      </c>
      <c r="H7" s="13">
        <f>+IFERROR(VLOOKUP($B7,'[1]BDRecursos (raw)'!$B$3:$AW$12,7,FALSE),0)</f>
        <v>2270040</v>
      </c>
      <c r="I7" s="13">
        <f>+IFERROR(VLOOKUP($B7,'[1]BDRecursos (raw)'!$B$3:$AW$12,8,FALSE),0)</f>
        <v>0</v>
      </c>
      <c r="J7" s="13">
        <f>+IFERROR(VLOOKUP($B7,'[1]BDRecursos (raw)'!$B$3:$AW$12,9,FALSE),0)</f>
        <v>75668</v>
      </c>
      <c r="K7" s="13">
        <f>+IFERROR(VLOOKUP($B7,'[1]BDRecursos (raw)'!$B$3:$AW$12,10,FALSE),0)</f>
        <v>0</v>
      </c>
      <c r="L7" s="21">
        <f t="shared" si="1"/>
        <v>75668</v>
      </c>
      <c r="M7" s="12" t="s">
        <v>33</v>
      </c>
      <c r="N7" s="14">
        <f>+IFERROR(VLOOKUP($B7,'[1]BDRecursos (raw)'!$B$3:$AW$12,21,FALSE),0)</f>
        <v>44368</v>
      </c>
      <c r="O7" s="14">
        <f>+IFERROR(VLOOKUP($B7,'[1]BDRecursos (raw)'!$B$3:$AW$12,24,FALSE),0)</f>
        <v>0</v>
      </c>
      <c r="P7" s="15" t="s">
        <v>36</v>
      </c>
    </row>
    <row r="8" spans="2:16" ht="36.75" hidden="1" customHeight="1" x14ac:dyDescent="0.3">
      <c r="B8" s="10">
        <v>1081</v>
      </c>
      <c r="C8" s="11">
        <v>648996</v>
      </c>
      <c r="D8" s="11" t="s">
        <v>26</v>
      </c>
      <c r="E8" s="11" t="str">
        <f>+IFERROR(VLOOKUP($B8,'[1]BDRecursos (raw)'!$B$3:$AW$12,4,FALSE),0)</f>
        <v>CONDUCTOR</v>
      </c>
      <c r="F8" s="12" t="str">
        <f>+IFERROR(VLOOKUP($B8,'[1]BDRecursos (raw)'!$B$3:$AW$12,6,FALSE),0)</f>
        <v>C6</v>
      </c>
      <c r="G8" s="12" t="str">
        <f t="shared" si="0"/>
        <v>OPER</v>
      </c>
      <c r="H8" s="13">
        <f>+IFERROR(VLOOKUP($B8,'[1]BDRecursos (raw)'!$B$3:$AW$12,7,FALSE),0)</f>
        <v>2799270</v>
      </c>
      <c r="I8" s="13">
        <f>+IFERROR(VLOOKUP($B8,'[1]BDRecursos (raw)'!$B$3:$AW$12,8,FALSE),0)</f>
        <v>0</v>
      </c>
      <c r="J8" s="13">
        <f>+IFERROR(VLOOKUP($B8,'[1]BDRecursos (raw)'!$B$3:$AW$12,9,FALSE),0)</f>
        <v>93309</v>
      </c>
      <c r="K8" s="13">
        <f>+IFERROR(VLOOKUP($B8,'[1]BDRecursos (raw)'!$B$3:$AW$12,10,FALSE),0)</f>
        <v>0</v>
      </c>
      <c r="L8" s="21">
        <f t="shared" si="1"/>
        <v>93309</v>
      </c>
      <c r="M8" s="12" t="s">
        <v>34</v>
      </c>
      <c r="N8" s="14">
        <f>+IFERROR(VLOOKUP($B8,'[1]BDRecursos (raw)'!$B$3:$AW$12,21,FALSE),0)</f>
        <v>44336</v>
      </c>
      <c r="O8" s="14">
        <f>+IFERROR(VLOOKUP($B8,'[1]BDRecursos (raw)'!$B$3:$AW$12,24,FALSE),0)</f>
        <v>0</v>
      </c>
      <c r="P8" s="15" t="s">
        <v>36</v>
      </c>
    </row>
    <row r="9" spans="2:16" ht="36.75" customHeight="1" x14ac:dyDescent="0.3">
      <c r="B9" s="10">
        <v>1114</v>
      </c>
      <c r="C9" s="11">
        <v>105489</v>
      </c>
      <c r="D9" s="11" t="s">
        <v>27</v>
      </c>
      <c r="E9" s="11" t="str">
        <f>+IFERROR(VLOOKUP($B9,'[1]BDRecursos (raw)'!$B$3:$AW$12,4,FALSE),0)</f>
        <v>TOPÓGRAFO</v>
      </c>
      <c r="F9" s="12" t="str">
        <f>+IFERROR(VLOOKUP($B9,'[1]BDRecursos (raw)'!$B$3:$AW$12,6,FALSE),0)</f>
        <v>ADMON</v>
      </c>
      <c r="G9" s="12" t="str">
        <f t="shared" si="0"/>
        <v>ADMON</v>
      </c>
      <c r="H9" s="13">
        <f>+IFERROR(VLOOKUP($B9,'[1]BDRecursos (raw)'!$B$3:$AW$12,7,FALSE),0)</f>
        <v>3789360</v>
      </c>
      <c r="I9" s="13">
        <f>+IFERROR(VLOOKUP($B9,'[1]BDRecursos (raw)'!$B$3:$AW$12,8,FALSE),0)</f>
        <v>0</v>
      </c>
      <c r="J9" s="13">
        <f>+IFERROR(VLOOKUP($B9,'[1]BDRecursos (raw)'!$B$3:$AW$12,9,FALSE),0)</f>
        <v>126312</v>
      </c>
      <c r="K9" s="13">
        <f>+IFERROR(VLOOKUP($B9,'[1]BDRecursos (raw)'!$B$3:$AW$12,10,FALSE),0)</f>
        <v>140000</v>
      </c>
      <c r="L9" s="21">
        <f t="shared" si="1"/>
        <v>130978.66666666667</v>
      </c>
      <c r="M9" s="12" t="s">
        <v>34</v>
      </c>
      <c r="N9" s="14">
        <f>+IFERROR(VLOOKUP($B9,'[1]BDRecursos (raw)'!$B$3:$AW$12,21,FALSE),0)</f>
        <v>44362</v>
      </c>
      <c r="O9" s="14">
        <f>+IFERROR(VLOOKUP($B9,'[1]BDRecursos (raw)'!$B$3:$AW$12,24,FALSE),0)</f>
        <v>0</v>
      </c>
      <c r="P9" s="15" t="s">
        <v>36</v>
      </c>
    </row>
    <row r="10" spans="2:16" ht="36.75" hidden="1" customHeight="1" x14ac:dyDescent="0.3">
      <c r="B10" s="10">
        <v>1115</v>
      </c>
      <c r="C10" s="11">
        <v>364781</v>
      </c>
      <c r="D10" s="11" t="s">
        <v>28</v>
      </c>
      <c r="E10" s="11" t="str">
        <f>+IFERROR(VLOOKUP($B10,'[1]BDRecursos (raw)'!$B$3:$AW$12,4,FALSE),0)</f>
        <v>CADENERO</v>
      </c>
      <c r="F10" s="12" t="str">
        <f>+IFERROR(VLOOKUP($B10,'[1]BDRecursos (raw)'!$B$3:$AW$12,6,FALSE),0)</f>
        <v>B4</v>
      </c>
      <c r="G10" s="12" t="str">
        <f t="shared" si="0"/>
        <v>OPER</v>
      </c>
      <c r="H10" s="13">
        <f>+IFERROR(VLOOKUP($B10,'[1]BDRecursos (raw)'!$B$3:$AW$12,7,FALSE),0)</f>
        <v>2538780</v>
      </c>
      <c r="I10" s="13">
        <f>+IFERROR(VLOOKUP($B10,'[1]BDRecursos (raw)'!$B$3:$AW$12,8,FALSE),0)</f>
        <v>0</v>
      </c>
      <c r="J10" s="13">
        <f>+IFERROR(VLOOKUP($B10,'[1]BDRecursos (raw)'!$B$3:$AW$12,9,FALSE),0)</f>
        <v>84626</v>
      </c>
      <c r="K10" s="13">
        <f>+IFERROR(VLOOKUP($B10,'[1]BDRecursos (raw)'!$B$3:$AW$12,10,FALSE),0)</f>
        <v>0</v>
      </c>
      <c r="L10" s="21">
        <f t="shared" si="1"/>
        <v>84626</v>
      </c>
      <c r="M10" s="12" t="s">
        <v>33</v>
      </c>
      <c r="N10" s="14">
        <v>1</v>
      </c>
      <c r="O10" s="14">
        <f>+IFERROR(VLOOKUP($B10,'[1]BDRecursos (raw)'!$B$3:$AW$12,24,FALSE),0)</f>
        <v>0</v>
      </c>
      <c r="P10" s="15" t="s">
        <v>36</v>
      </c>
    </row>
    <row r="11" spans="2:16" ht="36.75" hidden="1" customHeight="1" x14ac:dyDescent="0.3">
      <c r="B11" s="10">
        <v>1116</v>
      </c>
      <c r="C11" s="11">
        <v>12459</v>
      </c>
      <c r="D11" s="11" t="s">
        <v>29</v>
      </c>
      <c r="E11" s="11" t="str">
        <f>+IFERROR(VLOOKUP($B11,'[1]BDRecursos (raw)'!$B$3:$AW$12,4,FALSE),0)</f>
        <v>ALMACENISTA DE OBRA</v>
      </c>
      <c r="F11" s="12" t="str">
        <f>+IFERROR(VLOOKUP($B11,'[1]BDRecursos (raw)'!$B$3:$AW$12,6,FALSE),0)</f>
        <v>C5</v>
      </c>
      <c r="G11" s="12" t="str">
        <f t="shared" si="0"/>
        <v>OPER</v>
      </c>
      <c r="H11" s="13">
        <f>+IFERROR(VLOOKUP($B11,'[1]BDRecursos (raw)'!$B$3:$AW$12,7,FALSE),0)</f>
        <v>2665830</v>
      </c>
      <c r="I11" s="13">
        <f>+IFERROR(VLOOKUP($B11,'[1]BDRecursos (raw)'!$B$3:$AW$12,8,FALSE),0)</f>
        <v>0</v>
      </c>
      <c r="J11" s="13">
        <f>+IFERROR(VLOOKUP($B11,'[1]BDRecursos (raw)'!$B$3:$AW$12,9,FALSE),0)</f>
        <v>88861</v>
      </c>
      <c r="K11" s="13">
        <f>+IFERROR(VLOOKUP($B11,'[1]BDRecursos (raw)'!$B$3:$AW$12,10,FALSE),0)</f>
        <v>0</v>
      </c>
      <c r="L11" s="21">
        <f t="shared" si="1"/>
        <v>88861</v>
      </c>
      <c r="M11" s="12" t="s">
        <v>33</v>
      </c>
      <c r="N11" s="14">
        <f>+IFERROR(VLOOKUP($B11,'[1]BDRecursos (raw)'!$B$3:$AW$12,21,FALSE),0)</f>
        <v>44363</v>
      </c>
      <c r="O11" s="14">
        <f>+IFERROR(VLOOKUP($B11,'[1]BDRecursos (raw)'!$B$3:$AW$12,24,FALSE),0)</f>
        <v>0</v>
      </c>
      <c r="P11" s="15" t="s">
        <v>36</v>
      </c>
    </row>
    <row r="12" spans="2:16" ht="36.75" hidden="1" customHeight="1" x14ac:dyDescent="0.3">
      <c r="B12" s="10">
        <v>1122</v>
      </c>
      <c r="C12" s="11">
        <v>457891</v>
      </c>
      <c r="D12" s="11" t="s">
        <v>30</v>
      </c>
      <c r="E12" s="11" t="str">
        <f>+IFERROR(VLOOKUP($B12,'[1]BDRecursos (raw)'!$B$3:$AW$12,4,FALSE),0)</f>
        <v>OFICIAL DE OBRA CIVIL</v>
      </c>
      <c r="F12" s="12" t="str">
        <f>+IFERROR(VLOOKUP($B12,'[1]BDRecursos (raw)'!$B$3:$AW$12,6,FALSE),0)</f>
        <v>C6</v>
      </c>
      <c r="G12" s="12" t="str">
        <f t="shared" si="0"/>
        <v>OPER</v>
      </c>
      <c r="H12" s="13">
        <f>+IFERROR(VLOOKUP($B12,'[1]BDRecursos (raw)'!$B$3:$AW$12,7,FALSE),0)</f>
        <v>2799270</v>
      </c>
      <c r="I12" s="13">
        <f>+IFERROR(VLOOKUP($B12,'[1]BDRecursos (raw)'!$B$3:$AW$12,8,FALSE),0)</f>
        <v>0</v>
      </c>
      <c r="J12" s="13">
        <f>+IFERROR(VLOOKUP($B12,'[1]BDRecursos (raw)'!$B$3:$AW$12,9,FALSE),0)</f>
        <v>93309</v>
      </c>
      <c r="K12" s="13">
        <f>+IFERROR(VLOOKUP($B12,'[1]BDRecursos (raw)'!$B$3:$AW$12,10,FALSE),0)</f>
        <v>0</v>
      </c>
      <c r="L12" s="21">
        <f t="shared" si="1"/>
        <v>93309</v>
      </c>
      <c r="M12" s="12" t="s">
        <v>33</v>
      </c>
      <c r="N12" s="14">
        <f>+IFERROR(VLOOKUP($B12,'[1]BDRecursos (raw)'!$B$3:$AW$12,21,FALSE),0)</f>
        <v>44368</v>
      </c>
      <c r="O12" s="14">
        <f>+IFERROR(VLOOKUP($B12,'[1]BDRecursos (raw)'!$B$3:$AW$12,24,FALSE),0)</f>
        <v>0</v>
      </c>
      <c r="P12" s="15" t="s">
        <v>36</v>
      </c>
    </row>
    <row r="13" spans="2:16" ht="36.75" hidden="1" customHeight="1" x14ac:dyDescent="0.3">
      <c r="B13" s="10">
        <v>1123</v>
      </c>
      <c r="C13" s="11">
        <v>974263</v>
      </c>
      <c r="D13" s="11" t="s">
        <v>31</v>
      </c>
      <c r="E13" s="11" t="str">
        <f>+IFERROR(VLOOKUP($B13,'[1]BDRecursos (raw)'!$B$3:$AW$12,4,FALSE),0)</f>
        <v>OBRERO</v>
      </c>
      <c r="F13" s="12" t="str">
        <f>+IFERROR(VLOOKUP($B13,'[1]BDRecursos (raw)'!$B$3:$AW$12,6,FALSE),0)</f>
        <v>A2</v>
      </c>
      <c r="G13" s="12" t="str">
        <f t="shared" si="0"/>
        <v>OPER</v>
      </c>
      <c r="H13" s="13">
        <f>+IFERROR(VLOOKUP($B13,'[1]BDRecursos (raw)'!$B$3:$AW$12,7,FALSE),0)</f>
        <v>2270040</v>
      </c>
      <c r="I13" s="13">
        <f>+IFERROR(VLOOKUP($B13,'[1]BDRecursos (raw)'!$B$3:$AW$12,8,FALSE),0)</f>
        <v>0</v>
      </c>
      <c r="J13" s="13">
        <f>+IFERROR(VLOOKUP($B13,'[1]BDRecursos (raw)'!$B$3:$AW$12,9,FALSE),0)</f>
        <v>75668</v>
      </c>
      <c r="K13" s="13">
        <f>+IFERROR(VLOOKUP($B13,'[1]BDRecursos (raw)'!$B$3:$AW$12,10,FALSE),0)</f>
        <v>0</v>
      </c>
      <c r="L13" s="21">
        <f t="shared" si="1"/>
        <v>75668</v>
      </c>
      <c r="M13" s="12" t="s">
        <v>33</v>
      </c>
      <c r="N13" s="14">
        <f>+IFERROR(VLOOKUP($B13,'[1]BDRecursos (raw)'!$B$3:$AW$12,21,FALSE),0)</f>
        <v>44368</v>
      </c>
      <c r="O13" s="14">
        <f>+IFERROR(VLOOKUP($B13,'[1]BDRecursos (raw)'!$B$3:$AW$12,24,FALSE),0)</f>
        <v>0</v>
      </c>
      <c r="P13" s="15" t="s">
        <v>36</v>
      </c>
    </row>
    <row r="14" spans="2:16" ht="36.75" hidden="1" customHeight="1" x14ac:dyDescent="0.3">
      <c r="B14" s="16">
        <v>1124</v>
      </c>
      <c r="C14" s="17">
        <v>664781</v>
      </c>
      <c r="D14" s="11" t="s">
        <v>32</v>
      </c>
      <c r="E14" s="17" t="str">
        <f>+IFERROR(VLOOKUP($B14,'[1]BDRecursos (raw)'!$B$3:$AW$12,4,FALSE),0)</f>
        <v>OPERADOR DE RETROCARGADOR O PAJARITA</v>
      </c>
      <c r="F14" s="18" t="str">
        <f>+IFERROR(VLOOKUP($B14,'[1]BDRecursos (raw)'!$B$3:$AW$12,6,FALSE),0)</f>
        <v>C6</v>
      </c>
      <c r="G14" s="18" t="str">
        <f t="shared" si="0"/>
        <v>OPER</v>
      </c>
      <c r="H14" s="19">
        <f>+IFERROR(VLOOKUP($B14,'[1]BDRecursos (raw)'!$B$3:$AW$12,7,FALSE),0)</f>
        <v>2799270</v>
      </c>
      <c r="I14" s="19">
        <f>+IFERROR(VLOOKUP($B14,'[1]BDRecursos (raw)'!$B$3:$AW$12,8,FALSE),0)</f>
        <v>0</v>
      </c>
      <c r="J14" s="19">
        <f>+IFERROR(VLOOKUP($B14,'[1]BDRecursos (raw)'!$B$3:$AW$12,9,FALSE),0)</f>
        <v>93309</v>
      </c>
      <c r="K14" s="19">
        <f>+IFERROR(VLOOKUP($B14,'[1]BDRecursos (raw)'!$B$3:$AW$12,10,FALSE),0)</f>
        <v>0</v>
      </c>
      <c r="L14" s="22">
        <f t="shared" si="1"/>
        <v>93309</v>
      </c>
      <c r="M14" s="12" t="s">
        <v>33</v>
      </c>
      <c r="N14" s="20">
        <f>+IFERROR(VLOOKUP($B14,'[1]BDRecursos (raw)'!$B$3:$AW$12,21,FALSE),0)</f>
        <v>44368</v>
      </c>
      <c r="O14" s="20">
        <f>+IFERROR(VLOOKUP($B14,'[1]BDRecursos (raw)'!$B$3:$AW$12,24,FALSE),0)</f>
        <v>0</v>
      </c>
      <c r="P14" s="15" t="s">
        <v>36</v>
      </c>
    </row>
    <row r="15" spans="2:16" ht="36.75" customHeight="1" x14ac:dyDescent="0.3"/>
    <row r="16" spans="2:16" ht="36.75" customHeight="1" x14ac:dyDescent="0.3"/>
    <row r="17" ht="36.75" customHeight="1" x14ac:dyDescent="0.3"/>
    <row r="18" ht="36.75" customHeight="1" x14ac:dyDescent="0.3"/>
    <row r="19" ht="36.75" customHeight="1" x14ac:dyDescent="0.3"/>
    <row r="20" ht="36.75" customHeight="1" x14ac:dyDescent="0.3"/>
    <row r="21" ht="36.75" customHeight="1" x14ac:dyDescent="0.3"/>
    <row r="22" ht="36.75" customHeight="1" x14ac:dyDescent="0.3"/>
    <row r="23" ht="36.75" customHeight="1" x14ac:dyDescent="0.3"/>
    <row r="24" ht="36.75" customHeight="1" x14ac:dyDescent="0.3"/>
    <row r="25" ht="36.75" customHeight="1" x14ac:dyDescent="0.3"/>
    <row r="26" ht="36.75" customHeight="1" x14ac:dyDescent="0.3"/>
    <row r="27" ht="36.75" customHeight="1" x14ac:dyDescent="0.3"/>
    <row r="28" ht="36.75" customHeight="1" x14ac:dyDescent="0.3"/>
    <row r="29" ht="36.75" customHeight="1" x14ac:dyDescent="0.3"/>
    <row r="30" ht="36.75" customHeight="1" x14ac:dyDescent="0.3"/>
    <row r="31" ht="36.75" customHeight="1" x14ac:dyDescent="0.3"/>
    <row r="32" ht="36.75" customHeight="1" x14ac:dyDescent="0.3"/>
    <row r="33" ht="36.75" customHeight="1" x14ac:dyDescent="0.3"/>
    <row r="34" ht="36.75" customHeight="1" x14ac:dyDescent="0.3"/>
    <row r="35" ht="36.75" customHeight="1" x14ac:dyDescent="0.3"/>
    <row r="36" ht="36.75" customHeight="1" x14ac:dyDescent="0.3"/>
    <row r="37" ht="36.75" customHeight="1" x14ac:dyDescent="0.3"/>
    <row r="38" ht="36.75" customHeight="1" x14ac:dyDescent="0.3"/>
    <row r="39" ht="36.75" customHeight="1" x14ac:dyDescent="0.3"/>
    <row r="40" ht="36.75" customHeight="1" x14ac:dyDescent="0.3"/>
    <row r="41" ht="36.75" customHeight="1" x14ac:dyDescent="0.3"/>
    <row r="42" ht="36.75" customHeight="1" x14ac:dyDescent="0.3"/>
    <row r="43" ht="36.75" customHeight="1" x14ac:dyDescent="0.3"/>
    <row r="44" ht="36.75" customHeight="1" x14ac:dyDescent="0.3"/>
    <row r="45" ht="36.75" customHeight="1" x14ac:dyDescent="0.3"/>
    <row r="46" ht="36.75" customHeight="1" x14ac:dyDescent="0.3"/>
    <row r="47" ht="36.75" customHeight="1" x14ac:dyDescent="0.3"/>
    <row r="48" ht="36.75" customHeight="1" x14ac:dyDescent="0.3"/>
    <row r="49" ht="36.75" customHeight="1" x14ac:dyDescent="0.3"/>
    <row r="50" ht="36.75" customHeight="1" x14ac:dyDescent="0.3"/>
    <row r="51" ht="36.75" customHeight="1" x14ac:dyDescent="0.3"/>
    <row r="52" ht="36.75" customHeight="1" x14ac:dyDescent="0.3"/>
    <row r="53" ht="36.75" customHeight="1" x14ac:dyDescent="0.3"/>
    <row r="54" ht="36.75" customHeight="1" x14ac:dyDescent="0.3"/>
    <row r="55" ht="36.75" customHeight="1" x14ac:dyDescent="0.3"/>
    <row r="56" ht="36.75" customHeight="1" x14ac:dyDescent="0.3"/>
    <row r="57" ht="36.75" customHeight="1" x14ac:dyDescent="0.3"/>
    <row r="58" ht="36.75" customHeight="1" x14ac:dyDescent="0.3"/>
    <row r="59" ht="36.75" customHeight="1" x14ac:dyDescent="0.3"/>
    <row r="60" ht="36.75" customHeight="1" x14ac:dyDescent="0.3"/>
    <row r="61" ht="36.75" customHeight="1" x14ac:dyDescent="0.3"/>
    <row r="62" ht="36.75" customHeight="1" x14ac:dyDescent="0.3"/>
    <row r="63" ht="36.75" customHeight="1" x14ac:dyDescent="0.3"/>
    <row r="64" ht="36.75" customHeight="1" x14ac:dyDescent="0.3"/>
    <row r="65" ht="36.75" customHeight="1" x14ac:dyDescent="0.3"/>
    <row r="66" ht="36.75" customHeight="1" x14ac:dyDescent="0.3"/>
    <row r="67" ht="36.75" customHeight="1" x14ac:dyDescent="0.3"/>
    <row r="68" ht="36.75" customHeight="1" x14ac:dyDescent="0.3"/>
    <row r="69" ht="36.75" customHeight="1" x14ac:dyDescent="0.3"/>
    <row r="70" ht="36.75" customHeight="1" x14ac:dyDescent="0.3"/>
    <row r="71" ht="36.75" customHeight="1" x14ac:dyDescent="0.3"/>
    <row r="72" ht="36.75" customHeight="1" x14ac:dyDescent="0.3"/>
    <row r="73" ht="36.75" customHeight="1" x14ac:dyDescent="0.3"/>
    <row r="74" ht="36.75" customHeight="1" x14ac:dyDescent="0.3"/>
    <row r="75" ht="36.75" customHeight="1" x14ac:dyDescent="0.3"/>
    <row r="76" ht="36.75" customHeight="1" x14ac:dyDescent="0.3"/>
    <row r="77" ht="36.75" customHeight="1" x14ac:dyDescent="0.3"/>
    <row r="78" ht="36.75" customHeight="1" x14ac:dyDescent="0.3"/>
    <row r="79" ht="36.75" customHeight="1" x14ac:dyDescent="0.3"/>
    <row r="80" ht="36.75" customHeight="1" x14ac:dyDescent="0.3"/>
    <row r="81" ht="36.75" customHeight="1" x14ac:dyDescent="0.3"/>
    <row r="82" ht="36.75" customHeight="1" x14ac:dyDescent="0.3"/>
    <row r="83" ht="36.75" customHeight="1" x14ac:dyDescent="0.3"/>
    <row r="84" ht="36.75" customHeight="1" x14ac:dyDescent="0.3"/>
    <row r="85" ht="36.75" customHeight="1" x14ac:dyDescent="0.3"/>
    <row r="86" ht="36.75" customHeight="1" x14ac:dyDescent="0.3"/>
    <row r="87" ht="36.75" customHeight="1" x14ac:dyDescent="0.3"/>
    <row r="88" ht="36.75" customHeight="1" x14ac:dyDescent="0.3"/>
    <row r="89" ht="36.75" customHeight="1" x14ac:dyDescent="0.3"/>
    <row r="90" ht="36.75" customHeight="1" x14ac:dyDescent="0.3"/>
    <row r="91" ht="36.75" customHeight="1" x14ac:dyDescent="0.3"/>
    <row r="92" ht="36.75" customHeight="1" x14ac:dyDescent="0.3"/>
    <row r="93" ht="36.75" customHeight="1" x14ac:dyDescent="0.3"/>
    <row r="94" ht="36.75" customHeight="1" x14ac:dyDescent="0.3"/>
    <row r="95" ht="36.75" customHeight="1" x14ac:dyDescent="0.3"/>
    <row r="96" ht="36.75" customHeight="1" x14ac:dyDescent="0.3"/>
    <row r="97" ht="36.75" customHeight="1" x14ac:dyDescent="0.3"/>
    <row r="98" ht="36.75" customHeight="1" x14ac:dyDescent="0.3"/>
    <row r="99" ht="36.75" customHeight="1" x14ac:dyDescent="0.3"/>
    <row r="100" ht="36.75" customHeight="1" x14ac:dyDescent="0.3"/>
    <row r="101" ht="36.75" customHeight="1" x14ac:dyDescent="0.3"/>
    <row r="102" ht="36.75" customHeight="1" x14ac:dyDescent="0.3"/>
    <row r="103" ht="36.75" customHeight="1" x14ac:dyDescent="0.3"/>
    <row r="104" ht="36.75" customHeight="1" x14ac:dyDescent="0.3"/>
    <row r="105" ht="36.75" customHeight="1" x14ac:dyDescent="0.3"/>
    <row r="106" ht="36.75" customHeight="1" x14ac:dyDescent="0.3"/>
    <row r="107" ht="36.75" customHeight="1" x14ac:dyDescent="0.3"/>
    <row r="108" ht="36.75" customHeight="1" x14ac:dyDescent="0.3"/>
    <row r="109" ht="36.75" customHeight="1" x14ac:dyDescent="0.3"/>
    <row r="110" ht="36.75" customHeight="1" x14ac:dyDescent="0.3"/>
    <row r="111" ht="36.75" customHeight="1" x14ac:dyDescent="0.3"/>
    <row r="112" ht="36.75" customHeight="1" x14ac:dyDescent="0.3"/>
    <row r="113" ht="36.75" customHeight="1" x14ac:dyDescent="0.3"/>
    <row r="114" ht="36.75" customHeight="1" x14ac:dyDescent="0.3"/>
    <row r="115" ht="36.75" customHeight="1" x14ac:dyDescent="0.3"/>
    <row r="116" ht="36.75" customHeight="1" x14ac:dyDescent="0.3"/>
    <row r="117" ht="36.75" customHeight="1" x14ac:dyDescent="0.3"/>
    <row r="118" ht="36.75" customHeight="1" x14ac:dyDescent="0.3"/>
    <row r="119" ht="36.75" customHeight="1" x14ac:dyDescent="0.3"/>
    <row r="120" ht="36.75" customHeight="1" x14ac:dyDescent="0.3"/>
    <row r="121" ht="36.75" customHeight="1" x14ac:dyDescent="0.3"/>
    <row r="122" ht="36.75" customHeight="1" x14ac:dyDescent="0.3"/>
    <row r="123" ht="36.75" customHeight="1" x14ac:dyDescent="0.3"/>
    <row r="124" ht="36.75" customHeight="1" x14ac:dyDescent="0.3"/>
    <row r="125" ht="36.75" customHeight="1" x14ac:dyDescent="0.3"/>
    <row r="126" ht="36.75" customHeight="1" x14ac:dyDescent="0.3"/>
    <row r="127" ht="36.75" customHeight="1" x14ac:dyDescent="0.3"/>
    <row r="128" ht="36.75" customHeight="1" x14ac:dyDescent="0.3"/>
    <row r="129" ht="36.75" customHeight="1" x14ac:dyDescent="0.3"/>
    <row r="130" ht="36.75" customHeight="1" x14ac:dyDescent="0.3"/>
    <row r="131" ht="36.75" customHeight="1" x14ac:dyDescent="0.3"/>
    <row r="132" ht="36.75" customHeight="1" x14ac:dyDescent="0.3"/>
    <row r="133" ht="36.75" customHeight="1" x14ac:dyDescent="0.3"/>
    <row r="134" ht="36.75" customHeight="1" x14ac:dyDescent="0.3"/>
    <row r="135" ht="36.75" customHeight="1" x14ac:dyDescent="0.3"/>
    <row r="136" ht="36.75" customHeight="1" x14ac:dyDescent="0.3"/>
    <row r="137" ht="36.75" customHeight="1" x14ac:dyDescent="0.3"/>
    <row r="138" ht="36.75" customHeight="1" x14ac:dyDescent="0.3"/>
    <row r="139" ht="36.75" customHeight="1" x14ac:dyDescent="0.3"/>
    <row r="140" ht="36.75" customHeight="1" x14ac:dyDescent="0.3"/>
    <row r="141" ht="36.75" customHeight="1" x14ac:dyDescent="0.3"/>
    <row r="142" ht="36.75" customHeight="1" x14ac:dyDescent="0.3"/>
    <row r="143" ht="36.75" customHeight="1" x14ac:dyDescent="0.3"/>
    <row r="144" ht="36.75" customHeight="1" x14ac:dyDescent="0.3"/>
    <row r="145" ht="36.75" customHeight="1" x14ac:dyDescent="0.3"/>
    <row r="146" ht="36.75" customHeight="1" x14ac:dyDescent="0.3"/>
    <row r="147" ht="36.75" customHeight="1" x14ac:dyDescent="0.3"/>
    <row r="148" ht="36.75" customHeight="1" x14ac:dyDescent="0.3"/>
    <row r="149" ht="36.75" customHeight="1" x14ac:dyDescent="0.3"/>
    <row r="150" ht="36.75" customHeight="1" x14ac:dyDescent="0.3"/>
    <row r="151" ht="36.75" customHeight="1" x14ac:dyDescent="0.3"/>
    <row r="152" ht="36.75" customHeight="1" x14ac:dyDescent="0.3"/>
    <row r="153" ht="36.75" customHeight="1" x14ac:dyDescent="0.3"/>
    <row r="154" ht="36.75" customHeight="1" x14ac:dyDescent="0.3"/>
    <row r="155" ht="36.75" customHeight="1" x14ac:dyDescent="0.3"/>
    <row r="156" ht="36.75" customHeight="1" x14ac:dyDescent="0.3"/>
    <row r="157" ht="36.75" customHeight="1" x14ac:dyDescent="0.3"/>
    <row r="158" ht="36.75" customHeight="1" x14ac:dyDescent="0.3"/>
    <row r="159" ht="36.75" customHeight="1" x14ac:dyDescent="0.3"/>
    <row r="160" ht="36.75" customHeight="1" x14ac:dyDescent="0.3"/>
    <row r="161" ht="36.75" customHeight="1" x14ac:dyDescent="0.3"/>
    <row r="162" ht="36.75" customHeight="1" x14ac:dyDescent="0.3"/>
    <row r="163" ht="36.75" customHeight="1" x14ac:dyDescent="0.3"/>
    <row r="164" ht="36.75" customHeight="1" x14ac:dyDescent="0.3"/>
    <row r="165" ht="36.75" customHeight="1" x14ac:dyDescent="0.3"/>
    <row r="166" ht="36.75" customHeight="1" x14ac:dyDescent="0.3"/>
    <row r="167" ht="36.75" customHeight="1" x14ac:dyDescent="0.3"/>
    <row r="168" ht="36.75" customHeight="1" x14ac:dyDescent="0.3"/>
    <row r="169" ht="36.75" customHeight="1" x14ac:dyDescent="0.3"/>
    <row r="170" ht="36.75" customHeight="1" x14ac:dyDescent="0.3"/>
    <row r="171" ht="36.75" customHeight="1" x14ac:dyDescent="0.3"/>
    <row r="172" ht="36.75" customHeight="1" x14ac:dyDescent="0.3"/>
    <row r="173" ht="36.75" customHeight="1" x14ac:dyDescent="0.3"/>
    <row r="174" ht="36.75" customHeight="1" x14ac:dyDescent="0.3"/>
    <row r="175" ht="36.75" customHeight="1" x14ac:dyDescent="0.3"/>
    <row r="176" ht="36.75" customHeight="1" x14ac:dyDescent="0.3"/>
    <row r="177" ht="36.75" customHeight="1" x14ac:dyDescent="0.3"/>
    <row r="178" ht="36.75" customHeight="1" x14ac:dyDescent="0.3"/>
    <row r="179" ht="36.75" customHeight="1" x14ac:dyDescent="0.3"/>
    <row r="180" ht="36.75" customHeight="1" x14ac:dyDescent="0.3"/>
    <row r="181" ht="36.75" customHeight="1" x14ac:dyDescent="0.3"/>
    <row r="182" ht="36.75" customHeight="1" x14ac:dyDescent="0.3"/>
    <row r="183" ht="36.75" customHeight="1" x14ac:dyDescent="0.3"/>
    <row r="184" ht="36.75" customHeight="1" x14ac:dyDescent="0.3"/>
    <row r="185" ht="36.75" customHeight="1" x14ac:dyDescent="0.3"/>
  </sheetData>
  <phoneticPr fontId="6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T_MaqEqu</vt:lpstr>
      <vt:lpstr>T_Recursos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Jhorbam Baena Orozco</dc:creator>
  <cp:lastModifiedBy>Jhorbam Baena Orozco</cp:lastModifiedBy>
  <dcterms:created xsi:type="dcterms:W3CDTF">2021-06-22T15:45:04Z</dcterms:created>
  <dcterms:modified xsi:type="dcterms:W3CDTF">2021-06-22T16:18:15Z</dcterms:modified>
</cp:coreProperties>
</file>